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780" windowWidth="15360" windowHeight="8475" activeTab="0"/>
  </bookViews>
  <sheets>
    <sheet name="memoriál 2013" sheetId="1" r:id="rId1"/>
  </sheets>
  <definedNames>
    <definedName name="_xlnm.Print_Titles" localSheetId="0">'memoriál 2013'!$1:$2</definedName>
  </definedNames>
  <calcPr fullCalcOnLoad="1"/>
</workbook>
</file>

<file path=xl/sharedStrings.xml><?xml version="1.0" encoding="utf-8"?>
<sst xmlns="http://schemas.openxmlformats.org/spreadsheetml/2006/main" count="169" uniqueCount="98">
  <si>
    <t>Pořadí</t>
  </si>
  <si>
    <t>Příjmení a jméno</t>
  </si>
  <si>
    <t>Oddíl</t>
  </si>
  <si>
    <t>Plné</t>
  </si>
  <si>
    <t>Dorážka</t>
  </si>
  <si>
    <t>Chyby</t>
  </si>
  <si>
    <t>Celkem</t>
  </si>
  <si>
    <t>Plné celkem</t>
  </si>
  <si>
    <t>Dorážka celkem</t>
  </si>
  <si>
    <t>Chyby celkem</t>
  </si>
  <si>
    <t>Dvojice celkem</t>
  </si>
  <si>
    <t>Výsledky 1.ročníku memoriálu Františka Záhory</t>
  </si>
  <si>
    <t>Řazení výsledků</t>
  </si>
  <si>
    <t>Holubová Ludmila</t>
  </si>
  <si>
    <t>TJ Sokol Rudná</t>
  </si>
  <si>
    <t>Kohoutová Miluše</t>
  </si>
  <si>
    <t>Bachor Vlastimil</t>
  </si>
  <si>
    <t>Kohout Karel</t>
  </si>
  <si>
    <t>Novotný Karel</t>
  </si>
  <si>
    <t>Mora Zdeněk</t>
  </si>
  <si>
    <t>Dvořák Milan</t>
  </si>
  <si>
    <t>Keller Tomáš</t>
  </si>
  <si>
    <t>Mařánková Eva</t>
  </si>
  <si>
    <t>Zimáková Jarmila</t>
  </si>
  <si>
    <t>Machulka Luboš</t>
  </si>
  <si>
    <t>Novotná Anna</t>
  </si>
  <si>
    <t>Vejvoda Václav</t>
  </si>
  <si>
    <t>Lesák Adam</t>
  </si>
  <si>
    <t>Machulka Radek</t>
  </si>
  <si>
    <t>Koščo Peter</t>
  </si>
  <si>
    <t>Solfronk Jakub</t>
  </si>
  <si>
    <t>Mašek Jindřich</t>
  </si>
  <si>
    <t>CB Dobřany</t>
  </si>
  <si>
    <t>Bek Milan</t>
  </si>
  <si>
    <t>Koubský Jan</t>
  </si>
  <si>
    <t>Kvačová Katka</t>
  </si>
  <si>
    <t>Homrová Sabina</t>
  </si>
  <si>
    <t>Fišer Josef st.</t>
  </si>
  <si>
    <t>Kneř Radek</t>
  </si>
  <si>
    <t>Fišer Josef ml.</t>
  </si>
  <si>
    <t>Šnerberger Michal</t>
  </si>
  <si>
    <t>Mašková Mirka</t>
  </si>
  <si>
    <t>Kamír Jan</t>
  </si>
  <si>
    <t>Jaroslav Pejsar</t>
  </si>
  <si>
    <t>Karel Konvář</t>
  </si>
  <si>
    <t>Sokol Plzeň V</t>
  </si>
  <si>
    <t>Baloun Jiří</t>
  </si>
  <si>
    <t>TJ Dobřany</t>
  </si>
  <si>
    <t>Kučera Jan</t>
  </si>
  <si>
    <t>Hranáč Václav</t>
  </si>
  <si>
    <t>Opatrný Jiří</t>
  </si>
  <si>
    <t>TJ Slavoj Plzeň</t>
  </si>
  <si>
    <t>Sloup Otto</t>
  </si>
  <si>
    <t>Kořan Vojtěch</t>
  </si>
  <si>
    <t>Špís Luboš</t>
  </si>
  <si>
    <t>Lázok Koloman</t>
  </si>
  <si>
    <t>Kašpar Jiří</t>
  </si>
  <si>
    <t>Sedláčková Irini</t>
  </si>
  <si>
    <t>Vojtíšek Vojtěch</t>
  </si>
  <si>
    <t>Krčma Jaroslav</t>
  </si>
  <si>
    <t>TJ Sokol Admira Kobylysy</t>
  </si>
  <si>
    <t>Kalista Jiří st.</t>
  </si>
  <si>
    <t>Kalista jiří ml.</t>
  </si>
  <si>
    <t>TJ Havlovice</t>
  </si>
  <si>
    <t>Byrtus Jaromír</t>
  </si>
  <si>
    <t>Ziegler Petr</t>
  </si>
  <si>
    <t>Petrová Alena</t>
  </si>
  <si>
    <t>Sejbal Radovan</t>
  </si>
  <si>
    <t>Petr Josef</t>
  </si>
  <si>
    <t>Skočil Martin</t>
  </si>
  <si>
    <t>Pavel Kalous</t>
  </si>
  <si>
    <t>Hana Kalousová</t>
  </si>
  <si>
    <t>Pivoňka Jiří</t>
  </si>
  <si>
    <t>Vymyslický David</t>
  </si>
  <si>
    <t>Tomáško Jindřich</t>
  </si>
  <si>
    <t>Tým Bejko</t>
  </si>
  <si>
    <t>Shorný Aleš</t>
  </si>
  <si>
    <t>Augustýn Pavel</t>
  </si>
  <si>
    <t>Sýkora Jiří</t>
  </si>
  <si>
    <t>Kotal Michael</t>
  </si>
  <si>
    <t>Kotalová Eva</t>
  </si>
  <si>
    <t>Pánek František</t>
  </si>
  <si>
    <t>Sokol Útviná</t>
  </si>
  <si>
    <t>Martínková Blanka</t>
  </si>
  <si>
    <t>Martínek Luboš</t>
  </si>
  <si>
    <t>Kříž Jan</t>
  </si>
  <si>
    <t>Hlavatý Vlastimil</t>
  </si>
  <si>
    <t>Veselý Stanislav</t>
  </si>
  <si>
    <t>Dobiáš Jaroslav</t>
  </si>
  <si>
    <t>Kříž Václav</t>
  </si>
  <si>
    <t>Jirka Bohumil</t>
  </si>
  <si>
    <t>Kuželky Holýšov</t>
  </si>
  <si>
    <t>Myslík Jiří</t>
  </si>
  <si>
    <t>Šlajer Stanislav</t>
  </si>
  <si>
    <t>Martínek Tomáš</t>
  </si>
  <si>
    <t>Šlajer Jiří</t>
  </si>
  <si>
    <t>Šlajerová Lenka</t>
  </si>
  <si>
    <t>Tým Inpeel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</si>
</sst>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7"/>
      <name val="Arial CE"/>
      <family val="2"/>
    </font>
    <font>
      <sz val="11"/>
      <name val="Arial CE"/>
      <family val="0"/>
    </font>
    <font>
      <b/>
      <sz val="11"/>
      <name val="Arial CE"/>
      <family val="0"/>
    </font>
    <font>
      <b/>
      <sz val="18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vertical="center" shrinkToFit="1"/>
    </xf>
    <xf numFmtId="0" fontId="4" fillId="0" borderId="17" xfId="0" applyFont="1" applyBorder="1" applyAlignment="1">
      <alignment vertical="center" shrinkToFit="1"/>
    </xf>
    <xf numFmtId="0" fontId="4" fillId="0" borderId="1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0" fillId="0" borderId="0" xfId="0" applyAlignment="1">
      <alignment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vertical="center" shrinkToFit="1"/>
    </xf>
    <xf numFmtId="0" fontId="4" fillId="0" borderId="17" xfId="0" applyFont="1" applyBorder="1" applyAlignment="1">
      <alignment vertical="center" shrinkToFit="1"/>
    </xf>
    <xf numFmtId="0" fontId="4" fillId="34" borderId="10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vertical="center"/>
    </xf>
    <xf numFmtId="0" fontId="4" fillId="34" borderId="15" xfId="0" applyFont="1" applyFill="1" applyBorder="1" applyAlignment="1">
      <alignment vertical="center" shrinkToFit="1"/>
    </xf>
    <xf numFmtId="0" fontId="4" fillId="34" borderId="15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vertical="center"/>
    </xf>
    <xf numFmtId="0" fontId="4" fillId="34" borderId="17" xfId="0" applyFont="1" applyFill="1" applyBorder="1" applyAlignment="1">
      <alignment vertical="center" shrinkToFit="1"/>
    </xf>
    <xf numFmtId="0" fontId="4" fillId="34" borderId="17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G9" sqref="G9"/>
    </sheetView>
  </sheetViews>
  <sheetFormatPr defaultColWidth="9.00390625" defaultRowHeight="12.75"/>
  <cols>
    <col min="1" max="1" width="4.75390625" style="0" customWidth="1"/>
    <col min="2" max="2" width="21.875" style="0" customWidth="1"/>
    <col min="3" max="3" width="20.625" style="0" customWidth="1"/>
    <col min="4" max="7" width="6.375" style="0" customWidth="1"/>
    <col min="8" max="8" width="6.375" style="0" hidden="1" customWidth="1"/>
    <col min="9" max="12" width="6.375" style="0" customWidth="1"/>
  </cols>
  <sheetData>
    <row r="1" spans="1:12" ht="30" customHeight="1" thickBot="1">
      <c r="A1" s="18" t="s">
        <v>11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22.5" customHeight="1" thickBot="1">
      <c r="A2" s="2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12</v>
      </c>
      <c r="I2" s="4" t="s">
        <v>7</v>
      </c>
      <c r="J2" s="4" t="s">
        <v>8</v>
      </c>
      <c r="K2" s="4" t="s">
        <v>9</v>
      </c>
      <c r="L2" s="5" t="s">
        <v>10</v>
      </c>
    </row>
    <row r="3" spans="1:12" ht="15" customHeight="1">
      <c r="A3" s="26">
        <v>1</v>
      </c>
      <c r="B3" s="27" t="s">
        <v>46</v>
      </c>
      <c r="C3" s="28" t="s">
        <v>47</v>
      </c>
      <c r="D3" s="29">
        <f>95+101+86+86</f>
        <v>368</v>
      </c>
      <c r="E3" s="29">
        <f>62+42+67+45</f>
        <v>216</v>
      </c>
      <c r="F3" s="29">
        <f>2+0+0+1</f>
        <v>3</v>
      </c>
      <c r="G3" s="29">
        <f aca="true" t="shared" si="0" ref="G3:G20">SUM(D3:E3)</f>
        <v>584</v>
      </c>
      <c r="H3" s="29">
        <f>G3+G4</f>
        <v>1127</v>
      </c>
      <c r="I3" s="30">
        <f>SUM(D3:D4)</f>
        <v>721</v>
      </c>
      <c r="J3" s="30">
        <f>SUM(E3:E4)</f>
        <v>406</v>
      </c>
      <c r="K3" s="30">
        <f>SUM(F3:F4)</f>
        <v>8</v>
      </c>
      <c r="L3" s="16">
        <f>SUM(G3:G4)</f>
        <v>1127</v>
      </c>
    </row>
    <row r="4" spans="1:12" ht="15" customHeight="1" thickBot="1">
      <c r="A4" s="31"/>
      <c r="B4" s="32" t="s">
        <v>48</v>
      </c>
      <c r="C4" s="33" t="s">
        <v>47</v>
      </c>
      <c r="D4" s="34">
        <f>76+94+100+83</f>
        <v>353</v>
      </c>
      <c r="E4" s="34">
        <f>34+63+52+41</f>
        <v>190</v>
      </c>
      <c r="F4" s="34">
        <f>2+0+1+2</f>
        <v>5</v>
      </c>
      <c r="G4" s="34">
        <f t="shared" si="0"/>
        <v>543</v>
      </c>
      <c r="H4" s="34">
        <f>G4+G3</f>
        <v>1127</v>
      </c>
      <c r="I4" s="35"/>
      <c r="J4" s="35"/>
      <c r="K4" s="35"/>
      <c r="L4" s="17"/>
    </row>
    <row r="5" spans="1:12" s="19" customFormat="1" ht="15" customHeight="1">
      <c r="A5" s="26">
        <v>2</v>
      </c>
      <c r="B5" s="27" t="s">
        <v>88</v>
      </c>
      <c r="C5" s="28" t="s">
        <v>82</v>
      </c>
      <c r="D5" s="29">
        <v>356</v>
      </c>
      <c r="E5" s="29">
        <v>202</v>
      </c>
      <c r="F5" s="29">
        <v>4</v>
      </c>
      <c r="G5" s="29">
        <f t="shared" si="0"/>
        <v>558</v>
      </c>
      <c r="H5" s="29">
        <f>G5+G6</f>
        <v>1061</v>
      </c>
      <c r="I5" s="30">
        <f>SUM(D5:D6)</f>
        <v>692</v>
      </c>
      <c r="J5" s="30">
        <f>SUM(E5:E6)</f>
        <v>369</v>
      </c>
      <c r="K5" s="30">
        <f>SUM(F5:F6)</f>
        <v>8</v>
      </c>
      <c r="L5" s="16">
        <f>SUM(G5:G6)</f>
        <v>1061</v>
      </c>
    </row>
    <row r="6" spans="1:12" s="19" customFormat="1" ht="15" customHeight="1" thickBot="1">
      <c r="A6" s="31"/>
      <c r="B6" s="32" t="s">
        <v>89</v>
      </c>
      <c r="C6" s="33" t="s">
        <v>82</v>
      </c>
      <c r="D6" s="34">
        <v>336</v>
      </c>
      <c r="E6" s="34">
        <v>167</v>
      </c>
      <c r="F6" s="34">
        <v>4</v>
      </c>
      <c r="G6" s="34">
        <f t="shared" si="0"/>
        <v>503</v>
      </c>
      <c r="H6" s="34">
        <f>G6+G5</f>
        <v>1061</v>
      </c>
      <c r="I6" s="35"/>
      <c r="J6" s="35"/>
      <c r="K6" s="35"/>
      <c r="L6" s="17"/>
    </row>
    <row r="7" spans="1:12" ht="15" customHeight="1">
      <c r="A7" s="26">
        <v>3</v>
      </c>
      <c r="B7" s="27" t="s">
        <v>79</v>
      </c>
      <c r="C7" s="28" t="s">
        <v>63</v>
      </c>
      <c r="D7" s="29">
        <f>91+102+88+75</f>
        <v>356</v>
      </c>
      <c r="E7" s="29">
        <f>53+43+42+59</f>
        <v>197</v>
      </c>
      <c r="F7" s="29">
        <f>0+1+3+1</f>
        <v>5</v>
      </c>
      <c r="G7" s="29">
        <f t="shared" si="0"/>
        <v>553</v>
      </c>
      <c r="H7" s="29">
        <f>G7+G8</f>
        <v>1057</v>
      </c>
      <c r="I7" s="30">
        <f>SUM(D7:D8)</f>
        <v>683</v>
      </c>
      <c r="J7" s="30">
        <f>SUM(E7:E8)</f>
        <v>374</v>
      </c>
      <c r="K7" s="30">
        <f>SUM(F7:F8)</f>
        <v>7</v>
      </c>
      <c r="L7" s="16">
        <f>SUM(G7:G8)</f>
        <v>1057</v>
      </c>
    </row>
    <row r="8" spans="1:12" ht="15" customHeight="1" thickBot="1">
      <c r="A8" s="31"/>
      <c r="B8" s="32" t="s">
        <v>80</v>
      </c>
      <c r="C8" s="33" t="s">
        <v>63</v>
      </c>
      <c r="D8" s="34">
        <f>85+85+78+79</f>
        <v>327</v>
      </c>
      <c r="E8" s="34">
        <f>49+36+53+39</f>
        <v>177</v>
      </c>
      <c r="F8" s="34">
        <f>1+0+0+1</f>
        <v>2</v>
      </c>
      <c r="G8" s="34">
        <f t="shared" si="0"/>
        <v>504</v>
      </c>
      <c r="H8" s="34">
        <f>G8+G7</f>
        <v>1057</v>
      </c>
      <c r="I8" s="35"/>
      <c r="J8" s="35"/>
      <c r="K8" s="35"/>
      <c r="L8" s="17"/>
    </row>
    <row r="9" spans="1:12" s="19" customFormat="1" ht="15" customHeight="1">
      <c r="A9" s="12">
        <v>4</v>
      </c>
      <c r="B9" s="20" t="s">
        <v>95</v>
      </c>
      <c r="C9" s="24" t="s">
        <v>91</v>
      </c>
      <c r="D9" s="21">
        <v>356</v>
      </c>
      <c r="E9" s="21">
        <v>174</v>
      </c>
      <c r="F9" s="21">
        <v>3</v>
      </c>
      <c r="G9" s="21">
        <f t="shared" si="0"/>
        <v>530</v>
      </c>
      <c r="H9" s="21">
        <f>G9+G10</f>
        <v>1052</v>
      </c>
      <c r="I9" s="14">
        <f>SUM(D9:D10)</f>
        <v>661</v>
      </c>
      <c r="J9" s="14">
        <f>SUM(E9:E10)</f>
        <v>391</v>
      </c>
      <c r="K9" s="14">
        <f>SUM(F9:F10)</f>
        <v>7</v>
      </c>
      <c r="L9" s="16">
        <f>SUM(G9:G10)</f>
        <v>1052</v>
      </c>
    </row>
    <row r="10" spans="1:12" s="19" customFormat="1" ht="15" customHeight="1" thickBot="1">
      <c r="A10" s="13"/>
      <c r="B10" s="22" t="s">
        <v>96</v>
      </c>
      <c r="C10" s="25" t="s">
        <v>91</v>
      </c>
      <c r="D10" s="23">
        <v>305</v>
      </c>
      <c r="E10" s="23">
        <v>217</v>
      </c>
      <c r="F10" s="23">
        <v>4</v>
      </c>
      <c r="G10" s="23">
        <f t="shared" si="0"/>
        <v>522</v>
      </c>
      <c r="H10" s="23">
        <f>G10+G9</f>
        <v>1052</v>
      </c>
      <c r="I10" s="15"/>
      <c r="J10" s="15"/>
      <c r="K10" s="15"/>
      <c r="L10" s="17"/>
    </row>
    <row r="11" spans="1:12" ht="15" customHeight="1">
      <c r="A11" s="12">
        <v>5</v>
      </c>
      <c r="B11" s="6" t="s">
        <v>39</v>
      </c>
      <c r="C11" s="10" t="s">
        <v>32</v>
      </c>
      <c r="D11" s="7">
        <f>74+90+88+99</f>
        <v>351</v>
      </c>
      <c r="E11" s="7">
        <f>45+61+33+61</f>
        <v>200</v>
      </c>
      <c r="F11" s="7">
        <f>1+1+1+1</f>
        <v>4</v>
      </c>
      <c r="G11" s="7">
        <f t="shared" si="0"/>
        <v>551</v>
      </c>
      <c r="H11" s="7">
        <f>G11+G12</f>
        <v>1039</v>
      </c>
      <c r="I11" s="14">
        <f>SUM(D11:D12)</f>
        <v>688</v>
      </c>
      <c r="J11" s="14">
        <f>SUM(E11:E12)</f>
        <v>351</v>
      </c>
      <c r="K11" s="14">
        <f>SUM(F11:F12)</f>
        <v>10</v>
      </c>
      <c r="L11" s="16">
        <f>SUM(G11:G12)</f>
        <v>1039</v>
      </c>
    </row>
    <row r="12" spans="1:12" ht="15" customHeight="1" thickBot="1">
      <c r="A12" s="13"/>
      <c r="B12" s="8" t="s">
        <v>40</v>
      </c>
      <c r="C12" s="11" t="s">
        <v>32</v>
      </c>
      <c r="D12" s="9">
        <f>79+99+83+76</f>
        <v>337</v>
      </c>
      <c r="E12" s="9">
        <f>53+36+36+26</f>
        <v>151</v>
      </c>
      <c r="F12" s="9">
        <f>0+3+0+3</f>
        <v>6</v>
      </c>
      <c r="G12" s="9">
        <f t="shared" si="0"/>
        <v>488</v>
      </c>
      <c r="H12" s="9">
        <f>G12+G11</f>
        <v>1039</v>
      </c>
      <c r="I12" s="15"/>
      <c r="J12" s="15"/>
      <c r="K12" s="15"/>
      <c r="L12" s="17"/>
    </row>
    <row r="13" spans="1:12" ht="15" customHeight="1">
      <c r="A13" s="12">
        <v>6</v>
      </c>
      <c r="B13" s="6" t="s">
        <v>37</v>
      </c>
      <c r="C13" s="10" t="s">
        <v>32</v>
      </c>
      <c r="D13" s="7">
        <f>88+87+84+89</f>
        <v>348</v>
      </c>
      <c r="E13" s="7">
        <f>45+43+42+45</f>
        <v>175</v>
      </c>
      <c r="F13" s="7">
        <f>1+0+2+2</f>
        <v>5</v>
      </c>
      <c r="G13" s="7">
        <f t="shared" si="0"/>
        <v>523</v>
      </c>
      <c r="H13" s="7">
        <f>G13+G14</f>
        <v>1034</v>
      </c>
      <c r="I13" s="14">
        <f>SUM(D13:D14)</f>
        <v>702</v>
      </c>
      <c r="J13" s="14">
        <f>SUM(E13:E14)</f>
        <v>332</v>
      </c>
      <c r="K13" s="14">
        <f>SUM(F13:F14)</f>
        <v>12</v>
      </c>
      <c r="L13" s="16">
        <f>SUM(G13:G14)</f>
        <v>1034</v>
      </c>
    </row>
    <row r="14" spans="1:12" ht="15" customHeight="1" thickBot="1">
      <c r="A14" s="13"/>
      <c r="B14" s="8" t="s">
        <v>38</v>
      </c>
      <c r="C14" s="11" t="s">
        <v>32</v>
      </c>
      <c r="D14" s="9">
        <f>98+85+88+83</f>
        <v>354</v>
      </c>
      <c r="E14" s="9">
        <f>35+35+44+43</f>
        <v>157</v>
      </c>
      <c r="F14" s="9">
        <f>1+4+2+0</f>
        <v>7</v>
      </c>
      <c r="G14" s="9">
        <f t="shared" si="0"/>
        <v>511</v>
      </c>
      <c r="H14" s="9">
        <f>G14+G13</f>
        <v>1034</v>
      </c>
      <c r="I14" s="15"/>
      <c r="J14" s="15"/>
      <c r="K14" s="15"/>
      <c r="L14" s="17"/>
    </row>
    <row r="15" spans="1:12" s="19" customFormat="1" ht="15" customHeight="1">
      <c r="A15" s="12">
        <v>7</v>
      </c>
      <c r="B15" s="20" t="s">
        <v>84</v>
      </c>
      <c r="C15" s="24" t="s">
        <v>82</v>
      </c>
      <c r="D15" s="21">
        <v>334</v>
      </c>
      <c r="E15" s="21">
        <v>170</v>
      </c>
      <c r="F15" s="21">
        <v>10</v>
      </c>
      <c r="G15" s="21">
        <f t="shared" si="0"/>
        <v>504</v>
      </c>
      <c r="H15" s="21">
        <f>G15+G16</f>
        <v>1030</v>
      </c>
      <c r="I15" s="14">
        <f>SUM(D15:D16)</f>
        <v>683</v>
      </c>
      <c r="J15" s="14">
        <f>SUM(E15:E16)</f>
        <v>347</v>
      </c>
      <c r="K15" s="14">
        <f>SUM(F15:F16)</f>
        <v>14</v>
      </c>
      <c r="L15" s="16">
        <f>SUM(G15:G16)</f>
        <v>1030</v>
      </c>
    </row>
    <row r="16" spans="1:12" s="19" customFormat="1" ht="15" customHeight="1" thickBot="1">
      <c r="A16" s="13"/>
      <c r="B16" s="22" t="s">
        <v>85</v>
      </c>
      <c r="C16" s="25" t="s">
        <v>82</v>
      </c>
      <c r="D16" s="23">
        <v>349</v>
      </c>
      <c r="E16" s="23">
        <v>177</v>
      </c>
      <c r="F16" s="23">
        <v>4</v>
      </c>
      <c r="G16" s="23">
        <f t="shared" si="0"/>
        <v>526</v>
      </c>
      <c r="H16" s="23">
        <f>G16+G15</f>
        <v>1030</v>
      </c>
      <c r="I16" s="15"/>
      <c r="J16" s="15"/>
      <c r="K16" s="15"/>
      <c r="L16" s="17"/>
    </row>
    <row r="17" spans="1:12" ht="15" customHeight="1">
      <c r="A17" s="12">
        <v>8</v>
      </c>
      <c r="B17" s="6" t="s">
        <v>43</v>
      </c>
      <c r="C17" s="10" t="s">
        <v>45</v>
      </c>
      <c r="D17" s="7">
        <f>80+87+89+97</f>
        <v>353</v>
      </c>
      <c r="E17" s="7">
        <f>35+52+54+54</f>
        <v>195</v>
      </c>
      <c r="F17" s="7">
        <f>0+0+1+0</f>
        <v>1</v>
      </c>
      <c r="G17" s="7">
        <f t="shared" si="0"/>
        <v>548</v>
      </c>
      <c r="H17" s="7">
        <f>G17+G18</f>
        <v>1029</v>
      </c>
      <c r="I17" s="14">
        <f>SUM(D17:D18)</f>
        <v>702</v>
      </c>
      <c r="J17" s="14">
        <f>SUM(E17:E18)</f>
        <v>327</v>
      </c>
      <c r="K17" s="14">
        <f>SUM(F17:F18)</f>
        <v>9</v>
      </c>
      <c r="L17" s="16">
        <f>SUM(G17:G18)</f>
        <v>1029</v>
      </c>
    </row>
    <row r="18" spans="1:12" ht="15" customHeight="1" thickBot="1">
      <c r="A18" s="13"/>
      <c r="B18" s="8" t="s">
        <v>44</v>
      </c>
      <c r="C18" s="11" t="s">
        <v>45</v>
      </c>
      <c r="D18" s="9">
        <f>81+90+90+88</f>
        <v>349</v>
      </c>
      <c r="E18" s="9">
        <f>35+36+27+34</f>
        <v>132</v>
      </c>
      <c r="F18" s="9">
        <f>0+3+3+2</f>
        <v>8</v>
      </c>
      <c r="G18" s="9">
        <f t="shared" si="0"/>
        <v>481</v>
      </c>
      <c r="H18" s="9">
        <f>G18+G17</f>
        <v>1029</v>
      </c>
      <c r="I18" s="15"/>
      <c r="J18" s="15"/>
      <c r="K18" s="15"/>
      <c r="L18" s="17"/>
    </row>
    <row r="19" spans="1:12" ht="15" customHeight="1">
      <c r="A19" s="12">
        <v>9</v>
      </c>
      <c r="B19" s="6" t="s">
        <v>49</v>
      </c>
      <c r="C19" s="10" t="s">
        <v>51</v>
      </c>
      <c r="D19" s="7">
        <f>82+93+90+91</f>
        <v>356</v>
      </c>
      <c r="E19" s="7">
        <f>45+27+41+35</f>
        <v>148</v>
      </c>
      <c r="F19" s="7">
        <f>1+3+1+1</f>
        <v>6</v>
      </c>
      <c r="G19" s="7">
        <f t="shared" si="0"/>
        <v>504</v>
      </c>
      <c r="H19" s="7">
        <f>G19+G20</f>
        <v>1028</v>
      </c>
      <c r="I19" s="14">
        <f>SUM(D19:D20)</f>
        <v>724</v>
      </c>
      <c r="J19" s="14">
        <f>SUM(E19:E20)</f>
        <v>304</v>
      </c>
      <c r="K19" s="14">
        <f>SUM(F19:F20)</f>
        <v>11</v>
      </c>
      <c r="L19" s="16">
        <f>SUM(G19:G20)</f>
        <v>1028</v>
      </c>
    </row>
    <row r="20" spans="1:12" ht="15" customHeight="1" thickBot="1">
      <c r="A20" s="13"/>
      <c r="B20" s="8" t="s">
        <v>50</v>
      </c>
      <c r="C20" s="11" t="s">
        <v>51</v>
      </c>
      <c r="D20" s="9">
        <f>100+96+77+95</f>
        <v>368</v>
      </c>
      <c r="E20" s="9">
        <f>43+34+35+44</f>
        <v>156</v>
      </c>
      <c r="F20" s="9">
        <f>3+1+0+1</f>
        <v>5</v>
      </c>
      <c r="G20" s="9">
        <f t="shared" si="0"/>
        <v>524</v>
      </c>
      <c r="H20" s="9">
        <f>G20+G19</f>
        <v>1028</v>
      </c>
      <c r="I20" s="15"/>
      <c r="J20" s="15"/>
      <c r="K20" s="15"/>
      <c r="L20" s="17"/>
    </row>
    <row r="21" spans="1:12" ht="15" customHeight="1">
      <c r="A21" s="12">
        <v>10</v>
      </c>
      <c r="B21" s="6" t="s">
        <v>16</v>
      </c>
      <c r="C21" s="10" t="s">
        <v>14</v>
      </c>
      <c r="D21" s="7">
        <f>76+89+79+87</f>
        <v>331</v>
      </c>
      <c r="E21" s="7">
        <f>47+34+36+53</f>
        <v>170</v>
      </c>
      <c r="F21" s="7">
        <f>1+5+2+2</f>
        <v>10</v>
      </c>
      <c r="G21" s="7">
        <f aca="true" t="shared" si="1" ref="G21:G28">SUM(D21:E21)</f>
        <v>501</v>
      </c>
      <c r="H21" s="7">
        <f>G21+G22</f>
        <v>1018</v>
      </c>
      <c r="I21" s="14">
        <f>SUM(D21:D22)</f>
        <v>688</v>
      </c>
      <c r="J21" s="14">
        <f>SUM(E21:E22)</f>
        <v>330</v>
      </c>
      <c r="K21" s="14">
        <f>SUM(F21:F22)</f>
        <v>17</v>
      </c>
      <c r="L21" s="16">
        <f>SUM(G21:G22)</f>
        <v>1018</v>
      </c>
    </row>
    <row r="22" spans="1:13" ht="15" customHeight="1" thickBot="1">
      <c r="A22" s="13"/>
      <c r="B22" s="8" t="s">
        <v>17</v>
      </c>
      <c r="C22" s="11" t="s">
        <v>14</v>
      </c>
      <c r="D22" s="9">
        <f>90+95+93+79</f>
        <v>357</v>
      </c>
      <c r="E22" s="9">
        <f>54+30+43+33</f>
        <v>160</v>
      </c>
      <c r="F22" s="9">
        <f>1+1+1+4</f>
        <v>7</v>
      </c>
      <c r="G22" s="9">
        <f t="shared" si="1"/>
        <v>517</v>
      </c>
      <c r="H22" s="9">
        <f>G22+G21</f>
        <v>1018</v>
      </c>
      <c r="I22" s="15"/>
      <c r="J22" s="15"/>
      <c r="K22" s="15"/>
      <c r="L22" s="17"/>
      <c r="M22" s="1"/>
    </row>
    <row r="23" spans="1:13" ht="15" customHeight="1">
      <c r="A23" s="12">
        <v>11</v>
      </c>
      <c r="B23" s="6" t="s">
        <v>52</v>
      </c>
      <c r="C23" s="10" t="s">
        <v>47</v>
      </c>
      <c r="D23" s="7">
        <f>81+94+91+86</f>
        <v>352</v>
      </c>
      <c r="E23" s="7">
        <f>43+36+50+22</f>
        <v>151</v>
      </c>
      <c r="F23" s="7">
        <f>1+2+0+6</f>
        <v>9</v>
      </c>
      <c r="G23" s="7">
        <f t="shared" si="1"/>
        <v>503</v>
      </c>
      <c r="H23" s="7">
        <f>G23+G24</f>
        <v>1017</v>
      </c>
      <c r="I23" s="14">
        <f>SUM(D23:D24)</f>
        <v>718</v>
      </c>
      <c r="J23" s="14">
        <f>SUM(E23:E24)</f>
        <v>299</v>
      </c>
      <c r="K23" s="14">
        <f>SUM(F23:F24)</f>
        <v>19</v>
      </c>
      <c r="L23" s="16">
        <f>SUM(G23:G24)</f>
        <v>1017</v>
      </c>
      <c r="M23" s="1"/>
    </row>
    <row r="24" spans="1:13" ht="15" customHeight="1" thickBot="1">
      <c r="A24" s="13"/>
      <c r="B24" s="8" t="s">
        <v>53</v>
      </c>
      <c r="C24" s="11" t="s">
        <v>47</v>
      </c>
      <c r="D24" s="9">
        <f>98+96+88+84</f>
        <v>366</v>
      </c>
      <c r="E24" s="9">
        <f>43+37+35+33</f>
        <v>148</v>
      </c>
      <c r="F24" s="9">
        <f>3+1+3+3</f>
        <v>10</v>
      </c>
      <c r="G24" s="9">
        <f t="shared" si="1"/>
        <v>514</v>
      </c>
      <c r="H24" s="9">
        <f>G24+G23</f>
        <v>1017</v>
      </c>
      <c r="I24" s="15"/>
      <c r="J24" s="15"/>
      <c r="K24" s="15"/>
      <c r="L24" s="17"/>
      <c r="M24" s="1"/>
    </row>
    <row r="25" spans="1:12" ht="15" customHeight="1">
      <c r="A25" s="12">
        <v>12</v>
      </c>
      <c r="B25" s="6" t="s">
        <v>24</v>
      </c>
      <c r="C25" s="10" t="s">
        <v>14</v>
      </c>
      <c r="D25" s="7">
        <f>90+89+76+100</f>
        <v>355</v>
      </c>
      <c r="E25" s="7">
        <f>44+54+44+43</f>
        <v>185</v>
      </c>
      <c r="F25" s="7">
        <f>3+0+0+0</f>
        <v>3</v>
      </c>
      <c r="G25" s="7">
        <f t="shared" si="1"/>
        <v>540</v>
      </c>
      <c r="H25" s="7">
        <f>G25+G26</f>
        <v>1007</v>
      </c>
      <c r="I25" s="14">
        <f>SUM(D25:D26)</f>
        <v>684</v>
      </c>
      <c r="J25" s="14">
        <f>SUM(E25:E26)</f>
        <v>323</v>
      </c>
      <c r="K25" s="14">
        <f>SUM(F25:F26)</f>
        <v>18</v>
      </c>
      <c r="L25" s="16">
        <f>SUM(G25:G26)</f>
        <v>1007</v>
      </c>
    </row>
    <row r="26" spans="1:12" ht="15" customHeight="1" thickBot="1">
      <c r="A26" s="13"/>
      <c r="B26" s="8" t="s">
        <v>25</v>
      </c>
      <c r="C26" s="11" t="s">
        <v>14</v>
      </c>
      <c r="D26" s="9">
        <f>84+87+84+74</f>
        <v>329</v>
      </c>
      <c r="E26" s="9">
        <f>44+43+27+24</f>
        <v>138</v>
      </c>
      <c r="F26" s="9">
        <f>3+3+3+6</f>
        <v>15</v>
      </c>
      <c r="G26" s="9">
        <f t="shared" si="1"/>
        <v>467</v>
      </c>
      <c r="H26" s="9">
        <f>G26+G25</f>
        <v>1007</v>
      </c>
      <c r="I26" s="15"/>
      <c r="J26" s="15"/>
      <c r="K26" s="15"/>
      <c r="L26" s="17"/>
    </row>
    <row r="27" spans="1:12" ht="15" customHeight="1">
      <c r="A27" s="12">
        <v>13</v>
      </c>
      <c r="B27" s="6" t="s">
        <v>13</v>
      </c>
      <c r="C27" s="10" t="s">
        <v>14</v>
      </c>
      <c r="D27" s="7">
        <f>87+85+90+87</f>
        <v>349</v>
      </c>
      <c r="E27" s="7">
        <f>50+36+36+51</f>
        <v>173</v>
      </c>
      <c r="F27" s="7">
        <f>0+1+1+0</f>
        <v>2</v>
      </c>
      <c r="G27" s="7">
        <f t="shared" si="1"/>
        <v>522</v>
      </c>
      <c r="H27" s="7">
        <f>G27+G28</f>
        <v>1006</v>
      </c>
      <c r="I27" s="14">
        <f>SUM(D27:D28)</f>
        <v>687</v>
      </c>
      <c r="J27" s="14">
        <f>SUM(E27:E28)</f>
        <v>319</v>
      </c>
      <c r="K27" s="14">
        <f>SUM(F27:F28)</f>
        <v>9</v>
      </c>
      <c r="L27" s="16">
        <f>SUM(G27:G28)</f>
        <v>1006</v>
      </c>
    </row>
    <row r="28" spans="1:12" ht="15" customHeight="1" thickBot="1">
      <c r="A28" s="13"/>
      <c r="B28" s="8" t="s">
        <v>15</v>
      </c>
      <c r="C28" s="11" t="s">
        <v>14</v>
      </c>
      <c r="D28" s="9">
        <f>84+82+84+88</f>
        <v>338</v>
      </c>
      <c r="E28" s="9">
        <f>50+27+43+26</f>
        <v>146</v>
      </c>
      <c r="F28" s="9">
        <f>0+3+0+4</f>
        <v>7</v>
      </c>
      <c r="G28" s="9">
        <f t="shared" si="1"/>
        <v>484</v>
      </c>
      <c r="H28" s="9">
        <f>G28+G27</f>
        <v>1006</v>
      </c>
      <c r="I28" s="15"/>
      <c r="J28" s="15"/>
      <c r="K28" s="15"/>
      <c r="L28" s="17"/>
    </row>
    <row r="29" spans="1:12" ht="15" customHeight="1">
      <c r="A29" s="12">
        <v>14</v>
      </c>
      <c r="B29" s="6" t="s">
        <v>34</v>
      </c>
      <c r="C29" s="10" t="s">
        <v>32</v>
      </c>
      <c r="D29" s="7">
        <f>81+76+77+76</f>
        <v>310</v>
      </c>
      <c r="E29" s="7">
        <f>45+34+42+27</f>
        <v>148</v>
      </c>
      <c r="F29" s="7">
        <f>0+4+0+1</f>
        <v>5</v>
      </c>
      <c r="G29" s="7">
        <f aca="true" t="shared" si="2" ref="G29:G48">SUM(D29:E29)</f>
        <v>458</v>
      </c>
      <c r="H29" s="7">
        <f>G29+G30</f>
        <v>1004</v>
      </c>
      <c r="I29" s="14">
        <f>SUM(D29:D30)</f>
        <v>684</v>
      </c>
      <c r="J29" s="14">
        <f>SUM(E29:E30)</f>
        <v>320</v>
      </c>
      <c r="K29" s="14">
        <f>SUM(F29:F30)</f>
        <v>7</v>
      </c>
      <c r="L29" s="16">
        <f>SUM(G29:G30)</f>
        <v>1004</v>
      </c>
    </row>
    <row r="30" spans="1:12" ht="15" customHeight="1" thickBot="1">
      <c r="A30" s="13"/>
      <c r="B30" s="8" t="s">
        <v>30</v>
      </c>
      <c r="C30" s="11" t="s">
        <v>32</v>
      </c>
      <c r="D30" s="9">
        <f>108+93+74+99</f>
        <v>374</v>
      </c>
      <c r="E30" s="9">
        <f>35+54+40+43</f>
        <v>172</v>
      </c>
      <c r="F30" s="9">
        <f>1+0+0+1</f>
        <v>2</v>
      </c>
      <c r="G30" s="9">
        <f t="shared" si="2"/>
        <v>546</v>
      </c>
      <c r="H30" s="9">
        <f>G30+G29</f>
        <v>1004</v>
      </c>
      <c r="I30" s="15"/>
      <c r="J30" s="15"/>
      <c r="K30" s="15"/>
      <c r="L30" s="17"/>
    </row>
    <row r="31" spans="1:12" ht="15" customHeight="1">
      <c r="A31" s="12">
        <v>15</v>
      </c>
      <c r="B31" s="6" t="s">
        <v>31</v>
      </c>
      <c r="C31" s="10" t="s">
        <v>32</v>
      </c>
      <c r="D31" s="7">
        <f>80+80+82+86</f>
        <v>328</v>
      </c>
      <c r="E31" s="7">
        <f>33+36+44+43</f>
        <v>156</v>
      </c>
      <c r="F31" s="7">
        <f>3+0+2+3</f>
        <v>8</v>
      </c>
      <c r="G31" s="7">
        <f t="shared" si="2"/>
        <v>484</v>
      </c>
      <c r="H31" s="7">
        <f>G31+G32</f>
        <v>1001</v>
      </c>
      <c r="I31" s="14">
        <f>SUM(D31:D32)</f>
        <v>675</v>
      </c>
      <c r="J31" s="14">
        <f>SUM(E31:E32)</f>
        <v>326</v>
      </c>
      <c r="K31" s="14">
        <f>SUM(F31:F32)</f>
        <v>14</v>
      </c>
      <c r="L31" s="16">
        <f>SUM(G31:G32)</f>
        <v>1001</v>
      </c>
    </row>
    <row r="32" spans="1:12" ht="15" customHeight="1" thickBot="1">
      <c r="A32" s="13"/>
      <c r="B32" s="8" t="s">
        <v>38</v>
      </c>
      <c r="C32" s="11" t="s">
        <v>32</v>
      </c>
      <c r="D32" s="9">
        <f>77+84+85+101</f>
        <v>347</v>
      </c>
      <c r="E32" s="9">
        <f>41+42+36+51</f>
        <v>170</v>
      </c>
      <c r="F32" s="9">
        <f>2+0+3+1</f>
        <v>6</v>
      </c>
      <c r="G32" s="9">
        <f t="shared" si="2"/>
        <v>517</v>
      </c>
      <c r="H32" s="9">
        <f>G32+G31</f>
        <v>1001</v>
      </c>
      <c r="I32" s="15"/>
      <c r="J32" s="15"/>
      <c r="K32" s="15"/>
      <c r="L32" s="17"/>
    </row>
    <row r="33" spans="1:12" ht="15" customHeight="1">
      <c r="A33" s="12">
        <v>16</v>
      </c>
      <c r="B33" s="6" t="s">
        <v>72</v>
      </c>
      <c r="C33" s="10" t="s">
        <v>63</v>
      </c>
      <c r="D33" s="7">
        <f>79+77+88+84</f>
        <v>328</v>
      </c>
      <c r="E33" s="7">
        <f>35+43+26+42</f>
        <v>146</v>
      </c>
      <c r="F33" s="7">
        <f>3+3+4+2</f>
        <v>12</v>
      </c>
      <c r="G33" s="7">
        <f t="shared" si="2"/>
        <v>474</v>
      </c>
      <c r="H33" s="7">
        <f>G33+G34</f>
        <v>995</v>
      </c>
      <c r="I33" s="14">
        <f>SUM(D33:D34)</f>
        <v>672</v>
      </c>
      <c r="J33" s="14">
        <f>SUM(E33:E34)</f>
        <v>323</v>
      </c>
      <c r="K33" s="14">
        <f>SUM(F33:F34)</f>
        <v>16</v>
      </c>
      <c r="L33" s="16">
        <f>SUM(G33:G34)</f>
        <v>995</v>
      </c>
    </row>
    <row r="34" spans="1:12" ht="15" customHeight="1" thickBot="1">
      <c r="A34" s="13"/>
      <c r="B34" s="8" t="s">
        <v>73</v>
      </c>
      <c r="C34" s="11" t="s">
        <v>63</v>
      </c>
      <c r="D34" s="9">
        <f>83+97+82+82</f>
        <v>344</v>
      </c>
      <c r="E34" s="9">
        <f>57+41+43+36</f>
        <v>177</v>
      </c>
      <c r="F34" s="9">
        <f>1+1+1+1</f>
        <v>4</v>
      </c>
      <c r="G34" s="9">
        <f t="shared" si="2"/>
        <v>521</v>
      </c>
      <c r="H34" s="9">
        <f>G34+G33</f>
        <v>995</v>
      </c>
      <c r="I34" s="15"/>
      <c r="J34" s="15"/>
      <c r="K34" s="15"/>
      <c r="L34" s="17"/>
    </row>
    <row r="35" spans="1:12" ht="15" customHeight="1">
      <c r="A35" s="12">
        <v>17</v>
      </c>
      <c r="B35" s="6" t="s">
        <v>30</v>
      </c>
      <c r="C35" s="10" t="s">
        <v>32</v>
      </c>
      <c r="D35" s="7">
        <f>85+89+87+81</f>
        <v>342</v>
      </c>
      <c r="E35" s="7">
        <f>44+36+47+42</f>
        <v>169</v>
      </c>
      <c r="F35" s="7">
        <f>3+3+2+3</f>
        <v>11</v>
      </c>
      <c r="G35" s="7">
        <f t="shared" si="2"/>
        <v>511</v>
      </c>
      <c r="H35" s="7">
        <f>G35+G36</f>
        <v>991</v>
      </c>
      <c r="I35" s="14">
        <f>SUM(D35:D36)</f>
        <v>676</v>
      </c>
      <c r="J35" s="14">
        <f>SUM(E35:E36)</f>
        <v>315</v>
      </c>
      <c r="K35" s="14">
        <f>SUM(F35:F36)</f>
        <v>24</v>
      </c>
      <c r="L35" s="16">
        <f>SUM(G35:G36)</f>
        <v>991</v>
      </c>
    </row>
    <row r="36" spans="1:12" ht="15" customHeight="1" thickBot="1">
      <c r="A36" s="13"/>
      <c r="B36" s="8" t="s">
        <v>31</v>
      </c>
      <c r="C36" s="11" t="s">
        <v>32</v>
      </c>
      <c r="D36" s="9">
        <f>76+88+86+84</f>
        <v>334</v>
      </c>
      <c r="E36" s="9">
        <f>49+27+35+35</f>
        <v>146</v>
      </c>
      <c r="F36" s="9">
        <f>1+4+4+4</f>
        <v>13</v>
      </c>
      <c r="G36" s="9">
        <f t="shared" si="2"/>
        <v>480</v>
      </c>
      <c r="H36" s="9">
        <f>G36+G35</f>
        <v>991</v>
      </c>
      <c r="I36" s="15"/>
      <c r="J36" s="15"/>
      <c r="K36" s="15"/>
      <c r="L36" s="17"/>
    </row>
    <row r="37" spans="1:12" ht="15" customHeight="1">
      <c r="A37" s="12">
        <v>18</v>
      </c>
      <c r="B37" s="6" t="s">
        <v>56</v>
      </c>
      <c r="C37" s="10" t="s">
        <v>60</v>
      </c>
      <c r="D37" s="7">
        <f>76+85+80+95</f>
        <v>336</v>
      </c>
      <c r="E37" s="7">
        <f>43+35+41+51</f>
        <v>170</v>
      </c>
      <c r="F37" s="7">
        <f>1+0+3+1</f>
        <v>5</v>
      </c>
      <c r="G37" s="7">
        <f t="shared" si="2"/>
        <v>506</v>
      </c>
      <c r="H37" s="7">
        <f>G37+G38</f>
        <v>989</v>
      </c>
      <c r="I37" s="14">
        <f>SUM(D37:D38)</f>
        <v>682</v>
      </c>
      <c r="J37" s="14">
        <f>SUM(E37:E38)</f>
        <v>307</v>
      </c>
      <c r="K37" s="14">
        <f>SUM(F37:F38)</f>
        <v>15</v>
      </c>
      <c r="L37" s="16">
        <f>SUM(G37:G38)</f>
        <v>989</v>
      </c>
    </row>
    <row r="38" spans="1:12" ht="15" customHeight="1" thickBot="1">
      <c r="A38" s="13"/>
      <c r="B38" s="8" t="s">
        <v>57</v>
      </c>
      <c r="C38" s="11" t="s">
        <v>60</v>
      </c>
      <c r="D38" s="9">
        <f>92+89+83+82</f>
        <v>346</v>
      </c>
      <c r="E38" s="9">
        <f>36+34+41+26</f>
        <v>137</v>
      </c>
      <c r="F38" s="9">
        <f>3+2+1+4</f>
        <v>10</v>
      </c>
      <c r="G38" s="9">
        <f t="shared" si="2"/>
        <v>483</v>
      </c>
      <c r="H38" s="9">
        <f>G38+G37</f>
        <v>989</v>
      </c>
      <c r="I38" s="15"/>
      <c r="J38" s="15"/>
      <c r="K38" s="15"/>
      <c r="L38" s="17"/>
    </row>
    <row r="39" spans="1:12" s="19" customFormat="1" ht="15" customHeight="1">
      <c r="A39" s="12">
        <v>19</v>
      </c>
      <c r="B39" s="20" t="s">
        <v>86</v>
      </c>
      <c r="C39" s="24" t="s">
        <v>82</v>
      </c>
      <c r="D39" s="21">
        <v>339</v>
      </c>
      <c r="E39" s="21">
        <v>141</v>
      </c>
      <c r="F39" s="21">
        <v>9</v>
      </c>
      <c r="G39" s="21">
        <f t="shared" si="2"/>
        <v>480</v>
      </c>
      <c r="H39" s="21">
        <f>G39+G40</f>
        <v>979</v>
      </c>
      <c r="I39" s="14">
        <f>SUM(D39:D40)</f>
        <v>666</v>
      </c>
      <c r="J39" s="14">
        <f>SUM(E39:E40)</f>
        <v>313</v>
      </c>
      <c r="K39" s="14">
        <f>SUM(F39:F40)</f>
        <v>14</v>
      </c>
      <c r="L39" s="16">
        <f>SUM(G39:G40)</f>
        <v>979</v>
      </c>
    </row>
    <row r="40" spans="1:12" s="19" customFormat="1" ht="15" customHeight="1" thickBot="1">
      <c r="A40" s="13"/>
      <c r="B40" s="22" t="s">
        <v>87</v>
      </c>
      <c r="C40" s="25" t="s">
        <v>82</v>
      </c>
      <c r="D40" s="23">
        <v>327</v>
      </c>
      <c r="E40" s="23">
        <v>172</v>
      </c>
      <c r="F40" s="23">
        <v>5</v>
      </c>
      <c r="G40" s="23">
        <f t="shared" si="2"/>
        <v>499</v>
      </c>
      <c r="H40" s="23">
        <f>G40+G39</f>
        <v>979</v>
      </c>
      <c r="I40" s="15"/>
      <c r="J40" s="15"/>
      <c r="K40" s="15"/>
      <c r="L40" s="17"/>
    </row>
    <row r="41" spans="1:12" ht="15" customHeight="1">
      <c r="A41" s="12">
        <v>20</v>
      </c>
      <c r="B41" s="6" t="s">
        <v>68</v>
      </c>
      <c r="C41" s="10" t="s">
        <v>97</v>
      </c>
      <c r="D41" s="7">
        <f>84+69+90+72</f>
        <v>315</v>
      </c>
      <c r="E41" s="7">
        <f>34+36+36+35</f>
        <v>141</v>
      </c>
      <c r="F41" s="7">
        <f>2+1+3+4</f>
        <v>10</v>
      </c>
      <c r="G41" s="7">
        <f t="shared" si="2"/>
        <v>456</v>
      </c>
      <c r="H41" s="7">
        <f>G41+G42</f>
        <v>975</v>
      </c>
      <c r="I41" s="14">
        <f>SUM(D41:D42)</f>
        <v>653</v>
      </c>
      <c r="J41" s="14">
        <f>SUM(E41:E42)</f>
        <v>322</v>
      </c>
      <c r="K41" s="14">
        <f>SUM(F41:F42)</f>
        <v>16</v>
      </c>
      <c r="L41" s="16">
        <f>SUM(G41:G42)</f>
        <v>975</v>
      </c>
    </row>
    <row r="42" spans="1:12" ht="15" customHeight="1" thickBot="1">
      <c r="A42" s="13"/>
      <c r="B42" s="8" t="s">
        <v>69</v>
      </c>
      <c r="C42" s="11" t="s">
        <v>97</v>
      </c>
      <c r="D42" s="9">
        <f>84+88+90+76</f>
        <v>338</v>
      </c>
      <c r="E42" s="9">
        <f>59+36+42+44</f>
        <v>181</v>
      </c>
      <c r="F42" s="9">
        <f>1+1+1+3</f>
        <v>6</v>
      </c>
      <c r="G42" s="9">
        <f t="shared" si="2"/>
        <v>519</v>
      </c>
      <c r="H42" s="9">
        <f>G42+G41</f>
        <v>975</v>
      </c>
      <c r="I42" s="15"/>
      <c r="J42" s="15"/>
      <c r="K42" s="15"/>
      <c r="L42" s="17"/>
    </row>
    <row r="43" spans="1:12" ht="15" customHeight="1">
      <c r="A43" s="12">
        <v>21</v>
      </c>
      <c r="B43" s="6" t="s">
        <v>33</v>
      </c>
      <c r="C43" s="10" t="s">
        <v>32</v>
      </c>
      <c r="D43" s="7">
        <f>88+92+89+84</f>
        <v>353</v>
      </c>
      <c r="E43" s="7">
        <f>45+36+27+27</f>
        <v>135</v>
      </c>
      <c r="F43" s="7">
        <f>2+0+2+3</f>
        <v>7</v>
      </c>
      <c r="G43" s="7">
        <f t="shared" si="2"/>
        <v>488</v>
      </c>
      <c r="H43" s="7">
        <f>G43+G44</f>
        <v>974</v>
      </c>
      <c r="I43" s="14">
        <f>SUM(D43:D44)</f>
        <v>676</v>
      </c>
      <c r="J43" s="14">
        <f>SUM(E43:E44)</f>
        <v>298</v>
      </c>
      <c r="K43" s="14">
        <f>SUM(F43:F44)</f>
        <v>13</v>
      </c>
      <c r="L43" s="16">
        <f>SUM(G43:G44)</f>
        <v>974</v>
      </c>
    </row>
    <row r="44" spans="1:12" ht="15" customHeight="1" thickBot="1">
      <c r="A44" s="13"/>
      <c r="B44" s="8" t="s">
        <v>34</v>
      </c>
      <c r="C44" s="11" t="s">
        <v>32</v>
      </c>
      <c r="D44" s="9">
        <f>78+85+83+77</f>
        <v>323</v>
      </c>
      <c r="E44" s="9">
        <f>52+41+26+44</f>
        <v>163</v>
      </c>
      <c r="F44" s="9">
        <f>2+1+2+1</f>
        <v>6</v>
      </c>
      <c r="G44" s="9">
        <f t="shared" si="2"/>
        <v>486</v>
      </c>
      <c r="H44" s="9">
        <f>G44+G43</f>
        <v>974</v>
      </c>
      <c r="I44" s="15"/>
      <c r="J44" s="15"/>
      <c r="K44" s="15"/>
      <c r="L44" s="17"/>
    </row>
    <row r="45" spans="1:12" ht="15" customHeight="1">
      <c r="A45" s="12">
        <v>22</v>
      </c>
      <c r="B45" s="6" t="s">
        <v>74</v>
      </c>
      <c r="C45" s="10" t="s">
        <v>75</v>
      </c>
      <c r="D45" s="7">
        <f>89+91+97+83</f>
        <v>360</v>
      </c>
      <c r="E45" s="7">
        <f>26+17+51+30</f>
        <v>124</v>
      </c>
      <c r="F45" s="7">
        <f>4+5+1+6</f>
        <v>16</v>
      </c>
      <c r="G45" s="7">
        <f>SUM(D45:E45)</f>
        <v>484</v>
      </c>
      <c r="H45" s="7">
        <f>G45+G46</f>
        <v>972</v>
      </c>
      <c r="I45" s="14">
        <f>SUM(D45:D46)</f>
        <v>689</v>
      </c>
      <c r="J45" s="14">
        <f>SUM(E45:E46)</f>
        <v>283</v>
      </c>
      <c r="K45" s="14">
        <f>SUM(F45:F46)</f>
        <v>24</v>
      </c>
      <c r="L45" s="16">
        <f>SUM(G45:G46)</f>
        <v>972</v>
      </c>
    </row>
    <row r="46" spans="1:12" ht="15" customHeight="1" thickBot="1">
      <c r="A46" s="13"/>
      <c r="B46" s="8" t="s">
        <v>76</v>
      </c>
      <c r="C46" s="11" t="s">
        <v>75</v>
      </c>
      <c r="D46" s="9">
        <f>86+69+93+81</f>
        <v>329</v>
      </c>
      <c r="E46" s="9">
        <f>27+45+42+45</f>
        <v>159</v>
      </c>
      <c r="F46" s="9">
        <f>1+0+3+4</f>
        <v>8</v>
      </c>
      <c r="G46" s="9">
        <f>SUM(D46:E46)</f>
        <v>488</v>
      </c>
      <c r="H46" s="9">
        <f>G46+G45</f>
        <v>972</v>
      </c>
      <c r="I46" s="15"/>
      <c r="J46" s="15"/>
      <c r="K46" s="15"/>
      <c r="L46" s="17"/>
    </row>
    <row r="47" spans="1:12" ht="15" customHeight="1">
      <c r="A47" s="12">
        <v>23</v>
      </c>
      <c r="B47" s="6" t="s">
        <v>61</v>
      </c>
      <c r="C47" s="10" t="s">
        <v>63</v>
      </c>
      <c r="D47" s="7">
        <f>79+89+86+74</f>
        <v>328</v>
      </c>
      <c r="E47" s="7">
        <f>42+33+34+44</f>
        <v>153</v>
      </c>
      <c r="F47" s="7">
        <f>0+2+1+3</f>
        <v>6</v>
      </c>
      <c r="G47" s="7">
        <f t="shared" si="2"/>
        <v>481</v>
      </c>
      <c r="H47" s="7">
        <f>G47+G48</f>
        <v>970</v>
      </c>
      <c r="I47" s="14">
        <f>SUM(D47:D48)</f>
        <v>673</v>
      </c>
      <c r="J47" s="14">
        <f>SUM(E47:E48)</f>
        <v>297</v>
      </c>
      <c r="K47" s="14">
        <f>SUM(F47:F48)</f>
        <v>19</v>
      </c>
      <c r="L47" s="16">
        <f>SUM(G47:G48)</f>
        <v>970</v>
      </c>
    </row>
    <row r="48" spans="1:12" ht="15" customHeight="1" thickBot="1">
      <c r="A48" s="13"/>
      <c r="B48" s="8" t="s">
        <v>62</v>
      </c>
      <c r="C48" s="11" t="s">
        <v>63</v>
      </c>
      <c r="D48" s="9">
        <f>94+73+85+93</f>
        <v>345</v>
      </c>
      <c r="E48" s="9">
        <f>26+43+45+30</f>
        <v>144</v>
      </c>
      <c r="F48" s="9">
        <f>2+4+3+4</f>
        <v>13</v>
      </c>
      <c r="G48" s="9">
        <f t="shared" si="2"/>
        <v>489</v>
      </c>
      <c r="H48" s="9">
        <f>G48+G47</f>
        <v>970</v>
      </c>
      <c r="I48" s="15"/>
      <c r="J48" s="15"/>
      <c r="K48" s="15"/>
      <c r="L48" s="17"/>
    </row>
    <row r="49" spans="1:12" ht="15" customHeight="1">
      <c r="A49" s="12">
        <v>24</v>
      </c>
      <c r="B49" s="6" t="s">
        <v>28</v>
      </c>
      <c r="C49" s="10" t="s">
        <v>14</v>
      </c>
      <c r="D49" s="7">
        <f>88+76+81+89</f>
        <v>334</v>
      </c>
      <c r="E49" s="7">
        <f>34+34+43+40</f>
        <v>151</v>
      </c>
      <c r="F49" s="7">
        <f>0+1+1+2</f>
        <v>4</v>
      </c>
      <c r="G49" s="7">
        <f aca="true" t="shared" si="3" ref="G49:G66">SUM(D49:E49)</f>
        <v>485</v>
      </c>
      <c r="H49" s="7">
        <f>G49+G50</f>
        <v>962</v>
      </c>
      <c r="I49" s="14">
        <f>SUM(D49:D50)</f>
        <v>648</v>
      </c>
      <c r="J49" s="14">
        <f>SUM(E49:E50)</f>
        <v>314</v>
      </c>
      <c r="K49" s="14">
        <f>SUM(F49:F50)</f>
        <v>9</v>
      </c>
      <c r="L49" s="16">
        <f>SUM(G49:G50)</f>
        <v>962</v>
      </c>
    </row>
    <row r="50" spans="1:12" ht="15" customHeight="1" thickBot="1">
      <c r="A50" s="13"/>
      <c r="B50" s="8" t="s">
        <v>29</v>
      </c>
      <c r="C50" s="11" t="s">
        <v>14</v>
      </c>
      <c r="D50" s="9">
        <f>68+81+79+86</f>
        <v>314</v>
      </c>
      <c r="E50" s="9">
        <f>43+33+52+35</f>
        <v>163</v>
      </c>
      <c r="F50" s="9">
        <f>2+1+0+2</f>
        <v>5</v>
      </c>
      <c r="G50" s="9">
        <f t="shared" si="3"/>
        <v>477</v>
      </c>
      <c r="H50" s="9">
        <f>G50+G49</f>
        <v>962</v>
      </c>
      <c r="I50" s="15"/>
      <c r="J50" s="15"/>
      <c r="K50" s="15"/>
      <c r="L50" s="17"/>
    </row>
    <row r="51" spans="1:12" ht="15" customHeight="1">
      <c r="A51" s="12">
        <v>25</v>
      </c>
      <c r="B51" s="6" t="s">
        <v>77</v>
      </c>
      <c r="C51" s="10" t="s">
        <v>75</v>
      </c>
      <c r="D51" s="7">
        <f>87+80+92+72</f>
        <v>331</v>
      </c>
      <c r="E51" s="7">
        <f>35+35+53+35</f>
        <v>158</v>
      </c>
      <c r="F51" s="7">
        <f>0+4+2+5</f>
        <v>11</v>
      </c>
      <c r="G51" s="7">
        <f>SUM(D51:E51)</f>
        <v>489</v>
      </c>
      <c r="H51" s="7">
        <f>G51+G52</f>
        <v>959</v>
      </c>
      <c r="I51" s="14">
        <f>SUM(D51:D52)</f>
        <v>676</v>
      </c>
      <c r="J51" s="14">
        <f>SUM(E51:E52)</f>
        <v>283</v>
      </c>
      <c r="K51" s="14">
        <f>SUM(F51:F52)</f>
        <v>25</v>
      </c>
      <c r="L51" s="16">
        <f>SUM(G51:G52)</f>
        <v>959</v>
      </c>
    </row>
    <row r="52" spans="1:12" ht="15" customHeight="1" thickBot="1">
      <c r="A52" s="13"/>
      <c r="B52" s="8" t="s">
        <v>78</v>
      </c>
      <c r="C52" s="11" t="s">
        <v>75</v>
      </c>
      <c r="D52" s="9">
        <f>88+90+86+81</f>
        <v>345</v>
      </c>
      <c r="E52" s="9">
        <f>33+16+52+24</f>
        <v>125</v>
      </c>
      <c r="F52" s="9">
        <f>2+5+4+3</f>
        <v>14</v>
      </c>
      <c r="G52" s="9">
        <f>SUM(D52:E52)</f>
        <v>470</v>
      </c>
      <c r="H52" s="9">
        <f>G52+G51</f>
        <v>959</v>
      </c>
      <c r="I52" s="15"/>
      <c r="J52" s="15"/>
      <c r="K52" s="15"/>
      <c r="L52" s="17"/>
    </row>
    <row r="53" spans="1:12" ht="15" customHeight="1">
      <c r="A53" s="12">
        <v>26</v>
      </c>
      <c r="B53" s="6" t="s">
        <v>58</v>
      </c>
      <c r="C53" s="10" t="s">
        <v>60</v>
      </c>
      <c r="D53" s="7">
        <f>84+86+91+81</f>
        <v>342</v>
      </c>
      <c r="E53" s="7">
        <f>27+39+35+36</f>
        <v>137</v>
      </c>
      <c r="F53" s="7">
        <f>4+0+2+0</f>
        <v>6</v>
      </c>
      <c r="G53" s="7">
        <f t="shared" si="3"/>
        <v>479</v>
      </c>
      <c r="H53" s="7">
        <f>G53+G54</f>
        <v>943</v>
      </c>
      <c r="I53" s="14">
        <f>SUM(D53:D54)</f>
        <v>676</v>
      </c>
      <c r="J53" s="14">
        <f>SUM(E53:E54)</f>
        <v>267</v>
      </c>
      <c r="K53" s="14">
        <f>SUM(F53:F54)</f>
        <v>15</v>
      </c>
      <c r="L53" s="16">
        <f>SUM(G53:G54)</f>
        <v>943</v>
      </c>
    </row>
    <row r="54" spans="1:12" ht="15" customHeight="1" thickBot="1">
      <c r="A54" s="13"/>
      <c r="B54" s="8" t="s">
        <v>59</v>
      </c>
      <c r="C54" s="11" t="s">
        <v>60</v>
      </c>
      <c r="D54" s="9">
        <f>87+87+76+84</f>
        <v>334</v>
      </c>
      <c r="E54" s="9">
        <f>45+27+32+26</f>
        <v>130</v>
      </c>
      <c r="F54" s="9">
        <f>0+4+2+3</f>
        <v>9</v>
      </c>
      <c r="G54" s="9">
        <f t="shared" si="3"/>
        <v>464</v>
      </c>
      <c r="H54" s="9">
        <f>G54+G53</f>
        <v>943</v>
      </c>
      <c r="I54" s="15"/>
      <c r="J54" s="15"/>
      <c r="K54" s="15"/>
      <c r="L54" s="17"/>
    </row>
    <row r="55" spans="1:12" ht="15" customHeight="1">
      <c r="A55" s="12">
        <v>27</v>
      </c>
      <c r="B55" s="6" t="s">
        <v>66</v>
      </c>
      <c r="C55" s="10" t="s">
        <v>97</v>
      </c>
      <c r="D55" s="7">
        <f>82+94+84+75</f>
        <v>335</v>
      </c>
      <c r="E55" s="7">
        <f>42+61+35+17</f>
        <v>155</v>
      </c>
      <c r="F55" s="7">
        <f>4+0+3+9</f>
        <v>16</v>
      </c>
      <c r="G55" s="7">
        <f>SUM(D55:E55)</f>
        <v>490</v>
      </c>
      <c r="H55" s="7">
        <f>G55+G56</f>
        <v>940</v>
      </c>
      <c r="I55" s="14">
        <f>SUM(D55:D56)</f>
        <v>653</v>
      </c>
      <c r="J55" s="14">
        <f>SUM(E55:E56)</f>
        <v>287</v>
      </c>
      <c r="K55" s="14">
        <f>SUM(F55:F56)</f>
        <v>31</v>
      </c>
      <c r="L55" s="16">
        <f>SUM(G55:G56)</f>
        <v>940</v>
      </c>
    </row>
    <row r="56" spans="1:12" ht="15" customHeight="1" thickBot="1">
      <c r="A56" s="13"/>
      <c r="B56" s="8" t="s">
        <v>67</v>
      </c>
      <c r="C56" s="11" t="s">
        <v>97</v>
      </c>
      <c r="D56" s="9">
        <f>73+72+92+81</f>
        <v>318</v>
      </c>
      <c r="E56" s="9">
        <f>35+35+26+36</f>
        <v>132</v>
      </c>
      <c r="F56" s="9">
        <f>5+3+4+3</f>
        <v>15</v>
      </c>
      <c r="G56" s="9">
        <f>SUM(D56:E56)</f>
        <v>450</v>
      </c>
      <c r="H56" s="9">
        <f>G56+G55</f>
        <v>940</v>
      </c>
      <c r="I56" s="15"/>
      <c r="J56" s="15"/>
      <c r="K56" s="15"/>
      <c r="L56" s="17"/>
    </row>
    <row r="57" spans="1:12" ht="15" customHeight="1">
      <c r="A57" s="12">
        <v>28</v>
      </c>
      <c r="B57" s="6" t="s">
        <v>18</v>
      </c>
      <c r="C57" s="10" t="s">
        <v>14</v>
      </c>
      <c r="D57" s="7">
        <f>89+73+89+84</f>
        <v>335</v>
      </c>
      <c r="E57" s="7">
        <f>26+44+23+25</f>
        <v>118</v>
      </c>
      <c r="F57" s="7">
        <f>4+1+6+4</f>
        <v>15</v>
      </c>
      <c r="G57" s="7">
        <f t="shared" si="3"/>
        <v>453</v>
      </c>
      <c r="H57" s="7">
        <f>G57+G58</f>
        <v>940</v>
      </c>
      <c r="I57" s="14">
        <f>SUM(D57:D58)</f>
        <v>692</v>
      </c>
      <c r="J57" s="14">
        <f>SUM(E57:E58)</f>
        <v>248</v>
      </c>
      <c r="K57" s="14">
        <f>SUM(F57:F58)</f>
        <v>29</v>
      </c>
      <c r="L57" s="16">
        <f>SUM(G57:G58)</f>
        <v>940</v>
      </c>
    </row>
    <row r="58" spans="1:12" ht="15" customHeight="1" thickBot="1">
      <c r="A58" s="13"/>
      <c r="B58" s="8" t="s">
        <v>19</v>
      </c>
      <c r="C58" s="11" t="s">
        <v>14</v>
      </c>
      <c r="D58" s="9">
        <f>104+86+79+88</f>
        <v>357</v>
      </c>
      <c r="E58" s="9">
        <f>44+33+27+26</f>
        <v>130</v>
      </c>
      <c r="F58" s="9">
        <f>5+3+2+4</f>
        <v>14</v>
      </c>
      <c r="G58" s="9">
        <f t="shared" si="3"/>
        <v>487</v>
      </c>
      <c r="H58" s="9">
        <f>G58+G57</f>
        <v>940</v>
      </c>
      <c r="I58" s="15"/>
      <c r="J58" s="15"/>
      <c r="K58" s="15"/>
      <c r="L58" s="17"/>
    </row>
    <row r="59" spans="1:12" ht="15" customHeight="1">
      <c r="A59" s="12">
        <v>29</v>
      </c>
      <c r="B59" s="20" t="s">
        <v>81</v>
      </c>
      <c r="C59" s="24" t="s">
        <v>82</v>
      </c>
      <c r="D59" s="21">
        <v>342</v>
      </c>
      <c r="E59" s="21">
        <v>147</v>
      </c>
      <c r="F59" s="21">
        <v>8</v>
      </c>
      <c r="G59" s="7">
        <f>SUM(D59:E59)</f>
        <v>489</v>
      </c>
      <c r="H59" s="7">
        <f>G59+G60</f>
        <v>929</v>
      </c>
      <c r="I59" s="14">
        <f>SUM(D59:D60)</f>
        <v>671</v>
      </c>
      <c r="J59" s="14">
        <f>SUM(E59:E60)</f>
        <v>258</v>
      </c>
      <c r="K59" s="14">
        <f>SUM(F59:F60)</f>
        <v>27</v>
      </c>
      <c r="L59" s="16">
        <f>SUM(G59:G60)</f>
        <v>929</v>
      </c>
    </row>
    <row r="60" spans="1:12" ht="15" customHeight="1" thickBot="1">
      <c r="A60" s="13"/>
      <c r="B60" s="22" t="s">
        <v>83</v>
      </c>
      <c r="C60" s="25" t="s">
        <v>82</v>
      </c>
      <c r="D60" s="23">
        <v>329</v>
      </c>
      <c r="E60" s="23">
        <v>111</v>
      </c>
      <c r="F60" s="23">
        <v>19</v>
      </c>
      <c r="G60" s="9">
        <f>SUM(D60:E60)</f>
        <v>440</v>
      </c>
      <c r="H60" s="9">
        <f>G60+G59</f>
        <v>929</v>
      </c>
      <c r="I60" s="15"/>
      <c r="J60" s="15"/>
      <c r="K60" s="15"/>
      <c r="L60" s="17"/>
    </row>
    <row r="61" spans="1:12" s="19" customFormat="1" ht="15" customHeight="1">
      <c r="A61" s="12">
        <v>30</v>
      </c>
      <c r="B61" s="20" t="s">
        <v>93</v>
      </c>
      <c r="C61" s="24" t="s">
        <v>91</v>
      </c>
      <c r="D61" s="21">
        <v>357</v>
      </c>
      <c r="E61" s="21">
        <v>129</v>
      </c>
      <c r="F61" s="21">
        <v>11</v>
      </c>
      <c r="G61" s="21">
        <f>SUM(D61:E61)</f>
        <v>486</v>
      </c>
      <c r="H61" s="21">
        <f>G61+G62</f>
        <v>927</v>
      </c>
      <c r="I61" s="14">
        <f>SUM(D61:D62)</f>
        <v>667</v>
      </c>
      <c r="J61" s="14">
        <f>SUM(E61:E62)</f>
        <v>260</v>
      </c>
      <c r="K61" s="14">
        <f>SUM(F61:F62)</f>
        <v>26</v>
      </c>
      <c r="L61" s="16">
        <f>SUM(G61:G62)</f>
        <v>927</v>
      </c>
    </row>
    <row r="62" spans="1:12" s="19" customFormat="1" ht="15" customHeight="1" thickBot="1">
      <c r="A62" s="13"/>
      <c r="B62" s="22" t="s">
        <v>94</v>
      </c>
      <c r="C62" s="25" t="s">
        <v>91</v>
      </c>
      <c r="D62" s="23">
        <v>310</v>
      </c>
      <c r="E62" s="23">
        <v>131</v>
      </c>
      <c r="F62" s="23">
        <v>15</v>
      </c>
      <c r="G62" s="23">
        <f>SUM(D62:E62)</f>
        <v>441</v>
      </c>
      <c r="H62" s="23">
        <f>G62+G61</f>
        <v>927</v>
      </c>
      <c r="I62" s="15"/>
      <c r="J62" s="15"/>
      <c r="K62" s="15"/>
      <c r="L62" s="17"/>
    </row>
    <row r="63" spans="1:12" ht="15" customHeight="1">
      <c r="A63" s="12">
        <v>31</v>
      </c>
      <c r="B63" s="6" t="s">
        <v>20</v>
      </c>
      <c r="C63" s="10" t="s">
        <v>14</v>
      </c>
      <c r="D63" s="7">
        <f>79+93+90+69</f>
        <v>331</v>
      </c>
      <c r="E63" s="7">
        <f>36+26+36+45</f>
        <v>143</v>
      </c>
      <c r="F63" s="7">
        <f>4+4+3+4</f>
        <v>15</v>
      </c>
      <c r="G63" s="7">
        <f t="shared" si="3"/>
        <v>474</v>
      </c>
      <c r="H63" s="7">
        <f>G63+G64</f>
        <v>921</v>
      </c>
      <c r="I63" s="14">
        <f>SUM(D63:D64)</f>
        <v>638</v>
      </c>
      <c r="J63" s="14">
        <f>SUM(E63:E64)</f>
        <v>283</v>
      </c>
      <c r="K63" s="14">
        <f>SUM(F63:F64)</f>
        <v>25</v>
      </c>
      <c r="L63" s="16">
        <f>SUM(G63:G64)</f>
        <v>921</v>
      </c>
    </row>
    <row r="64" spans="1:12" ht="15" customHeight="1" thickBot="1">
      <c r="A64" s="13"/>
      <c r="B64" s="8" t="s">
        <v>21</v>
      </c>
      <c r="C64" s="11" t="s">
        <v>14</v>
      </c>
      <c r="D64" s="9">
        <f>72+82+79+74</f>
        <v>307</v>
      </c>
      <c r="E64" s="9">
        <f>32+43+40+25</f>
        <v>140</v>
      </c>
      <c r="F64" s="9">
        <f>1+1+4+4</f>
        <v>10</v>
      </c>
      <c r="G64" s="9">
        <f t="shared" si="3"/>
        <v>447</v>
      </c>
      <c r="H64" s="9">
        <f>G64+G63</f>
        <v>921</v>
      </c>
      <c r="I64" s="15"/>
      <c r="J64" s="15"/>
      <c r="K64" s="15"/>
      <c r="L64" s="17"/>
    </row>
    <row r="65" spans="1:12" ht="15" customHeight="1">
      <c r="A65" s="12">
        <v>32</v>
      </c>
      <c r="B65" s="6" t="s">
        <v>41</v>
      </c>
      <c r="C65" s="10" t="s">
        <v>32</v>
      </c>
      <c r="D65" s="7">
        <f>63+77+90+92</f>
        <v>322</v>
      </c>
      <c r="E65" s="7">
        <f>27+33+23+34</f>
        <v>117</v>
      </c>
      <c r="F65" s="7">
        <f>4+1+4+4</f>
        <v>13</v>
      </c>
      <c r="G65" s="7">
        <f t="shared" si="3"/>
        <v>439</v>
      </c>
      <c r="H65" s="7">
        <f>G65+G66</f>
        <v>919</v>
      </c>
      <c r="I65" s="14">
        <f>SUM(D65:D66)</f>
        <v>653</v>
      </c>
      <c r="J65" s="14">
        <f>SUM(E65:E66)</f>
        <v>266</v>
      </c>
      <c r="K65" s="14">
        <f>SUM(F65:F66)</f>
        <v>22</v>
      </c>
      <c r="L65" s="16">
        <f>SUM(G65:G66)</f>
        <v>919</v>
      </c>
    </row>
    <row r="66" spans="1:12" ht="15" customHeight="1" thickBot="1">
      <c r="A66" s="13"/>
      <c r="B66" s="8" t="s">
        <v>42</v>
      </c>
      <c r="C66" s="11" t="s">
        <v>32</v>
      </c>
      <c r="D66" s="9">
        <f>80+87+87+77</f>
        <v>331</v>
      </c>
      <c r="E66" s="9">
        <f>26+35+36+52</f>
        <v>149</v>
      </c>
      <c r="F66" s="9">
        <f>4+1+3+1</f>
        <v>9</v>
      </c>
      <c r="G66" s="9">
        <f t="shared" si="3"/>
        <v>480</v>
      </c>
      <c r="H66" s="9">
        <f>G66+G65</f>
        <v>919</v>
      </c>
      <c r="I66" s="15"/>
      <c r="J66" s="15"/>
      <c r="K66" s="15"/>
      <c r="L66" s="17"/>
    </row>
    <row r="67" spans="1:12" ht="15" customHeight="1">
      <c r="A67" s="12">
        <v>33</v>
      </c>
      <c r="B67" s="6" t="s">
        <v>22</v>
      </c>
      <c r="C67" s="10" t="s">
        <v>14</v>
      </c>
      <c r="D67" s="7">
        <f>81+77+68+89</f>
        <v>315</v>
      </c>
      <c r="E67" s="7">
        <f>26+17+34+42</f>
        <v>119</v>
      </c>
      <c r="F67" s="7">
        <f>2+6+3+2</f>
        <v>13</v>
      </c>
      <c r="G67" s="7">
        <f>SUM(D67:E67)</f>
        <v>434</v>
      </c>
      <c r="H67" s="7">
        <f>G67+G68</f>
        <v>919</v>
      </c>
      <c r="I67" s="14">
        <f>SUM(D67:D68)</f>
        <v>654</v>
      </c>
      <c r="J67" s="14">
        <f>SUM(E67:E68)</f>
        <v>265</v>
      </c>
      <c r="K67" s="14">
        <f>SUM(F67:F68)</f>
        <v>18</v>
      </c>
      <c r="L67" s="16">
        <f>SUM(G67:G68)</f>
        <v>919</v>
      </c>
    </row>
    <row r="68" spans="1:12" ht="15" customHeight="1" thickBot="1">
      <c r="A68" s="13"/>
      <c r="B68" s="8" t="s">
        <v>23</v>
      </c>
      <c r="C68" s="11" t="s">
        <v>14</v>
      </c>
      <c r="D68" s="9">
        <f>97+77+86+79</f>
        <v>339</v>
      </c>
      <c r="E68" s="9">
        <f>34+34+36+42</f>
        <v>146</v>
      </c>
      <c r="F68" s="9">
        <f>2+2+0+1</f>
        <v>5</v>
      </c>
      <c r="G68" s="9">
        <f>SUM(D68:E68)</f>
        <v>485</v>
      </c>
      <c r="H68" s="9">
        <f>G68+G67</f>
        <v>919</v>
      </c>
      <c r="I68" s="15"/>
      <c r="J68" s="15"/>
      <c r="K68" s="15"/>
      <c r="L68" s="17"/>
    </row>
    <row r="69" spans="1:12" ht="15" customHeight="1">
      <c r="A69" s="12">
        <v>34</v>
      </c>
      <c r="B69" s="6" t="s">
        <v>64</v>
      </c>
      <c r="C69" s="10" t="s">
        <v>63</v>
      </c>
      <c r="D69" s="7">
        <f>77+66+73+72</f>
        <v>288</v>
      </c>
      <c r="E69" s="7">
        <f>36+24+45+45</f>
        <v>150</v>
      </c>
      <c r="F69" s="7">
        <f>2+2+4+3</f>
        <v>11</v>
      </c>
      <c r="G69" s="7">
        <f aca="true" t="shared" si="4" ref="G69:G78">SUM(D69:E69)</f>
        <v>438</v>
      </c>
      <c r="H69" s="7">
        <f>G69+G70</f>
        <v>912</v>
      </c>
      <c r="I69" s="14">
        <f>SUM(D69:D70)</f>
        <v>620</v>
      </c>
      <c r="J69" s="14">
        <f>SUM(E69:E70)</f>
        <v>292</v>
      </c>
      <c r="K69" s="14">
        <f>SUM(F69:F70)</f>
        <v>20</v>
      </c>
      <c r="L69" s="16">
        <f>SUM(G69:G70)</f>
        <v>912</v>
      </c>
    </row>
    <row r="70" spans="1:12" ht="15" customHeight="1" thickBot="1">
      <c r="A70" s="13"/>
      <c r="B70" s="8" t="s">
        <v>65</v>
      </c>
      <c r="C70" s="11" t="s">
        <v>63</v>
      </c>
      <c r="D70" s="9">
        <f>82+95+79+76</f>
        <v>332</v>
      </c>
      <c r="E70" s="9">
        <f>27+36+44+35</f>
        <v>142</v>
      </c>
      <c r="F70" s="9">
        <f>4+2+1+2</f>
        <v>9</v>
      </c>
      <c r="G70" s="9">
        <f t="shared" si="4"/>
        <v>474</v>
      </c>
      <c r="H70" s="9">
        <f>G70+G69</f>
        <v>912</v>
      </c>
      <c r="I70" s="15"/>
      <c r="J70" s="15"/>
      <c r="K70" s="15"/>
      <c r="L70" s="17"/>
    </row>
    <row r="71" spans="1:12" s="19" customFormat="1" ht="15" customHeight="1">
      <c r="A71" s="12">
        <v>35</v>
      </c>
      <c r="B71" s="20" t="s">
        <v>90</v>
      </c>
      <c r="C71" s="24" t="s">
        <v>91</v>
      </c>
      <c r="D71" s="21">
        <v>323</v>
      </c>
      <c r="E71" s="21">
        <v>136</v>
      </c>
      <c r="F71" s="21">
        <v>7</v>
      </c>
      <c r="G71" s="21">
        <f t="shared" si="4"/>
        <v>459</v>
      </c>
      <c r="H71" s="21">
        <f>G71+G72</f>
        <v>897</v>
      </c>
      <c r="I71" s="14">
        <f>SUM(D71:D72)</f>
        <v>644</v>
      </c>
      <c r="J71" s="14">
        <f>SUM(E71:E72)</f>
        <v>253</v>
      </c>
      <c r="K71" s="14">
        <f>SUM(F71:F72)</f>
        <v>20</v>
      </c>
      <c r="L71" s="16">
        <f>SUM(G71:G72)</f>
        <v>897</v>
      </c>
    </row>
    <row r="72" spans="1:12" s="19" customFormat="1" ht="15" customHeight="1" thickBot="1">
      <c r="A72" s="13"/>
      <c r="B72" s="22" t="s">
        <v>92</v>
      </c>
      <c r="C72" s="25" t="s">
        <v>91</v>
      </c>
      <c r="D72" s="23">
        <v>321</v>
      </c>
      <c r="E72" s="23">
        <v>117</v>
      </c>
      <c r="F72" s="23">
        <v>13</v>
      </c>
      <c r="G72" s="23">
        <f t="shared" si="4"/>
        <v>438</v>
      </c>
      <c r="H72" s="23">
        <f>G72+G71</f>
        <v>897</v>
      </c>
      <c r="I72" s="15"/>
      <c r="J72" s="15"/>
      <c r="K72" s="15"/>
      <c r="L72" s="17"/>
    </row>
    <row r="73" spans="1:12" ht="15" customHeight="1">
      <c r="A73" s="12">
        <v>36</v>
      </c>
      <c r="B73" s="6" t="s">
        <v>70</v>
      </c>
      <c r="C73" s="10" t="s">
        <v>63</v>
      </c>
      <c r="D73" s="7">
        <f>80+83+88+79</f>
        <v>330</v>
      </c>
      <c r="E73" s="7">
        <f>34+44+44+27</f>
        <v>149</v>
      </c>
      <c r="F73" s="7">
        <f>1+1+1+2</f>
        <v>5</v>
      </c>
      <c r="G73" s="7">
        <f t="shared" si="4"/>
        <v>479</v>
      </c>
      <c r="H73" s="7">
        <f>G73+G74</f>
        <v>889</v>
      </c>
      <c r="I73" s="14">
        <f>SUM(D73:D74)</f>
        <v>618</v>
      </c>
      <c r="J73" s="14">
        <f>SUM(E73:E74)</f>
        <v>271</v>
      </c>
      <c r="K73" s="14">
        <f>SUM(F73:F74)</f>
        <v>23</v>
      </c>
      <c r="L73" s="16">
        <f>SUM(G73:G74)</f>
        <v>889</v>
      </c>
    </row>
    <row r="74" spans="1:12" ht="15" customHeight="1" thickBot="1">
      <c r="A74" s="13"/>
      <c r="B74" s="8" t="s">
        <v>71</v>
      </c>
      <c r="C74" s="11" t="s">
        <v>63</v>
      </c>
      <c r="D74" s="9">
        <f>79+62+81+66</f>
        <v>288</v>
      </c>
      <c r="E74" s="9">
        <f>34+25+18+45</f>
        <v>122</v>
      </c>
      <c r="F74" s="9">
        <f>4+4+6+4</f>
        <v>18</v>
      </c>
      <c r="G74" s="9">
        <f t="shared" si="4"/>
        <v>410</v>
      </c>
      <c r="H74" s="9">
        <f>G74+G73</f>
        <v>889</v>
      </c>
      <c r="I74" s="15"/>
      <c r="J74" s="15"/>
      <c r="K74" s="15"/>
      <c r="L74" s="17"/>
    </row>
    <row r="75" spans="1:12" ht="15" customHeight="1">
      <c r="A75" s="12">
        <v>37</v>
      </c>
      <c r="B75" s="6" t="s">
        <v>54</v>
      </c>
      <c r="C75" s="10" t="s">
        <v>47</v>
      </c>
      <c r="D75" s="7">
        <f>83+72+84+86</f>
        <v>325</v>
      </c>
      <c r="E75" s="7">
        <f>27+16+42+35</f>
        <v>120</v>
      </c>
      <c r="F75" s="7">
        <f>2+5+1+1</f>
        <v>9</v>
      </c>
      <c r="G75" s="7">
        <f t="shared" si="4"/>
        <v>445</v>
      </c>
      <c r="H75" s="7">
        <f>G75+G76</f>
        <v>882</v>
      </c>
      <c r="I75" s="14">
        <f>SUM(D75:D76)</f>
        <v>654</v>
      </c>
      <c r="J75" s="14">
        <f>SUM(E75:E76)</f>
        <v>228</v>
      </c>
      <c r="K75" s="14">
        <f>SUM(F75:F76)</f>
        <v>30</v>
      </c>
      <c r="L75" s="16">
        <f>SUM(G75:G76)</f>
        <v>882</v>
      </c>
    </row>
    <row r="76" spans="1:12" ht="15" customHeight="1" thickBot="1">
      <c r="A76" s="13"/>
      <c r="B76" s="8" t="s">
        <v>55</v>
      </c>
      <c r="C76" s="11" t="s">
        <v>47</v>
      </c>
      <c r="D76" s="9">
        <f>81+83+85+80</f>
        <v>329</v>
      </c>
      <c r="E76" s="9">
        <f>23+43+27+15</f>
        <v>108</v>
      </c>
      <c r="F76" s="9">
        <f>7+4+1+9</f>
        <v>21</v>
      </c>
      <c r="G76" s="9">
        <f t="shared" si="4"/>
        <v>437</v>
      </c>
      <c r="H76" s="9">
        <f>G76+G75</f>
        <v>882</v>
      </c>
      <c r="I76" s="15"/>
      <c r="J76" s="15"/>
      <c r="K76" s="15"/>
      <c r="L76" s="17"/>
    </row>
    <row r="77" spans="1:12" ht="15" customHeight="1">
      <c r="A77" s="12">
        <v>38</v>
      </c>
      <c r="B77" s="6" t="s">
        <v>35</v>
      </c>
      <c r="C77" s="10" t="s">
        <v>32</v>
      </c>
      <c r="D77" s="7">
        <f>74+80+73+75</f>
        <v>302</v>
      </c>
      <c r="E77" s="7">
        <f>49+32+27+24</f>
        <v>132</v>
      </c>
      <c r="F77" s="7">
        <f>0+3+4+5</f>
        <v>12</v>
      </c>
      <c r="G77" s="7">
        <f t="shared" si="4"/>
        <v>434</v>
      </c>
      <c r="H77" s="7">
        <f>G77+G78</f>
        <v>874</v>
      </c>
      <c r="I77" s="14">
        <f>SUM(D77:D78)</f>
        <v>609</v>
      </c>
      <c r="J77" s="14">
        <f>SUM(E77:E78)</f>
        <v>265</v>
      </c>
      <c r="K77" s="14">
        <f>SUM(F77:F78)</f>
        <v>25</v>
      </c>
      <c r="L77" s="16">
        <f>SUM(G77:G78)</f>
        <v>874</v>
      </c>
    </row>
    <row r="78" spans="1:12" ht="15" customHeight="1" thickBot="1">
      <c r="A78" s="13"/>
      <c r="B78" s="8" t="s">
        <v>36</v>
      </c>
      <c r="C78" s="11" t="s">
        <v>32</v>
      </c>
      <c r="D78" s="9">
        <f>77+85+77+68</f>
        <v>307</v>
      </c>
      <c r="E78" s="9">
        <f>32+33+51+17</f>
        <v>133</v>
      </c>
      <c r="F78" s="9">
        <f>3+2+0+8</f>
        <v>13</v>
      </c>
      <c r="G78" s="9">
        <f t="shared" si="4"/>
        <v>440</v>
      </c>
      <c r="H78" s="9">
        <f>G78+G77</f>
        <v>874</v>
      </c>
      <c r="I78" s="15"/>
      <c r="J78" s="15"/>
      <c r="K78" s="15"/>
      <c r="L78" s="17"/>
    </row>
    <row r="79" spans="1:12" ht="15" customHeight="1">
      <c r="A79" s="12">
        <v>39</v>
      </c>
      <c r="B79" s="6" t="s">
        <v>26</v>
      </c>
      <c r="C79" s="10" t="s">
        <v>14</v>
      </c>
      <c r="D79" s="7">
        <f>79+60+78+87</f>
        <v>304</v>
      </c>
      <c r="E79" s="7">
        <f>36+32+26+26</f>
        <v>120</v>
      </c>
      <c r="F79" s="7">
        <f>3+0+5+7</f>
        <v>15</v>
      </c>
      <c r="G79" s="7">
        <f>SUM(D79:E79)</f>
        <v>424</v>
      </c>
      <c r="H79" s="7">
        <f>G79+G80</f>
        <v>840</v>
      </c>
      <c r="I79" s="14">
        <f>SUM(D79:D80)</f>
        <v>616</v>
      </c>
      <c r="J79" s="14">
        <f>SUM(E79:E80)</f>
        <v>224</v>
      </c>
      <c r="K79" s="14">
        <f>SUM(F79:F80)</f>
        <v>31</v>
      </c>
      <c r="L79" s="16">
        <f>SUM(G79:G80)</f>
        <v>840</v>
      </c>
    </row>
    <row r="80" spans="1:12" ht="15" customHeight="1" thickBot="1">
      <c r="A80" s="13"/>
      <c r="B80" s="8" t="s">
        <v>27</v>
      </c>
      <c r="C80" s="11" t="s">
        <v>14</v>
      </c>
      <c r="D80" s="9">
        <f>79+70+82+81</f>
        <v>312</v>
      </c>
      <c r="E80" s="9">
        <f>33+27+22+22</f>
        <v>104</v>
      </c>
      <c r="F80" s="9">
        <f>4+3+6+3</f>
        <v>16</v>
      </c>
      <c r="G80" s="9">
        <f>SUM(D80:E80)</f>
        <v>416</v>
      </c>
      <c r="H80" s="9">
        <f>G80+G79</f>
        <v>840</v>
      </c>
      <c r="I80" s="15"/>
      <c r="J80" s="15"/>
      <c r="K80" s="15"/>
      <c r="L80" s="17"/>
    </row>
  </sheetData>
  <sheetProtection/>
  <mergeCells count="196">
    <mergeCell ref="A59:A60"/>
    <mergeCell ref="I59:I60"/>
    <mergeCell ref="J59:J60"/>
    <mergeCell ref="K59:K60"/>
    <mergeCell ref="L59:L60"/>
    <mergeCell ref="A15:A16"/>
    <mergeCell ref="I15:I16"/>
    <mergeCell ref="J15:J16"/>
    <mergeCell ref="K15:K16"/>
    <mergeCell ref="L15:L16"/>
    <mergeCell ref="A39:A40"/>
    <mergeCell ref="I39:I40"/>
    <mergeCell ref="J39:J40"/>
    <mergeCell ref="K39:K40"/>
    <mergeCell ref="L39:L40"/>
    <mergeCell ref="A55:A56"/>
    <mergeCell ref="I51:I52"/>
    <mergeCell ref="J51:J52"/>
    <mergeCell ref="K51:K52"/>
    <mergeCell ref="L51:L52"/>
    <mergeCell ref="I45:I46"/>
    <mergeCell ref="J45:J46"/>
    <mergeCell ref="K45:K46"/>
    <mergeCell ref="A5:A6"/>
    <mergeCell ref="I5:I6"/>
    <mergeCell ref="J5:J6"/>
    <mergeCell ref="K5:K6"/>
    <mergeCell ref="L5:L6"/>
    <mergeCell ref="A9:A10"/>
    <mergeCell ref="I9:I10"/>
    <mergeCell ref="J9:J10"/>
    <mergeCell ref="K9:K10"/>
    <mergeCell ref="L9:L10"/>
    <mergeCell ref="L69:L70"/>
    <mergeCell ref="A45:A46"/>
    <mergeCell ref="L45:L46"/>
    <mergeCell ref="I47:I48"/>
    <mergeCell ref="J47:J48"/>
    <mergeCell ref="J49:J50"/>
    <mergeCell ref="K67:K68"/>
    <mergeCell ref="J55:J56"/>
    <mergeCell ref="K55:K56"/>
    <mergeCell ref="L55:L56"/>
    <mergeCell ref="A61:A62"/>
    <mergeCell ref="I61:I62"/>
    <mergeCell ref="J61:J62"/>
    <mergeCell ref="K61:K62"/>
    <mergeCell ref="L61:L62"/>
    <mergeCell ref="K47:K48"/>
    <mergeCell ref="L47:L48"/>
    <mergeCell ref="A41:A42"/>
    <mergeCell ref="I41:I42"/>
    <mergeCell ref="J41:J42"/>
    <mergeCell ref="K41:K42"/>
    <mergeCell ref="L41:L42"/>
    <mergeCell ref="A71:A72"/>
    <mergeCell ref="I71:I72"/>
    <mergeCell ref="J71:J72"/>
    <mergeCell ref="K71:K72"/>
    <mergeCell ref="L71:L72"/>
    <mergeCell ref="A75:A76"/>
    <mergeCell ref="I75:I76"/>
    <mergeCell ref="J75:J76"/>
    <mergeCell ref="K75:K76"/>
    <mergeCell ref="L75:L76"/>
    <mergeCell ref="I49:I50"/>
    <mergeCell ref="A69:A70"/>
    <mergeCell ref="I69:I70"/>
    <mergeCell ref="J69:J70"/>
    <mergeCell ref="K69:K70"/>
    <mergeCell ref="A3:A4"/>
    <mergeCell ref="I3:I4"/>
    <mergeCell ref="J3:J4"/>
    <mergeCell ref="K3:K4"/>
    <mergeCell ref="L3:L4"/>
    <mergeCell ref="A19:A20"/>
    <mergeCell ref="I19:I20"/>
    <mergeCell ref="J19:J20"/>
    <mergeCell ref="K19:K20"/>
    <mergeCell ref="L19:L20"/>
    <mergeCell ref="A17:A18"/>
    <mergeCell ref="I17:I18"/>
    <mergeCell ref="J17:J18"/>
    <mergeCell ref="K17:K18"/>
    <mergeCell ref="L17:L18"/>
    <mergeCell ref="K63:K64"/>
    <mergeCell ref="K79:K80"/>
    <mergeCell ref="L67:L68"/>
    <mergeCell ref="I57:I58"/>
    <mergeCell ref="L57:L58"/>
    <mergeCell ref="I63:I64"/>
    <mergeCell ref="J63:J64"/>
    <mergeCell ref="K49:K50"/>
    <mergeCell ref="L49:L50"/>
    <mergeCell ref="I55:I56"/>
    <mergeCell ref="I65:I66"/>
    <mergeCell ref="J65:J66"/>
    <mergeCell ref="L79:L80"/>
    <mergeCell ref="J57:J58"/>
    <mergeCell ref="K57:K58"/>
    <mergeCell ref="I67:I68"/>
    <mergeCell ref="J67:J68"/>
    <mergeCell ref="I79:I80"/>
    <mergeCell ref="J79:J80"/>
    <mergeCell ref="I25:I26"/>
    <mergeCell ref="J25:J26"/>
    <mergeCell ref="K25:K26"/>
    <mergeCell ref="K27:K28"/>
    <mergeCell ref="J27:J28"/>
    <mergeCell ref="L25:L26"/>
    <mergeCell ref="I27:I28"/>
    <mergeCell ref="A79:A80"/>
    <mergeCell ref="I35:I36"/>
    <mergeCell ref="I29:I30"/>
    <mergeCell ref="A77:A78"/>
    <mergeCell ref="I77:I78"/>
    <mergeCell ref="A25:A26"/>
    <mergeCell ref="A57:A58"/>
    <mergeCell ref="A27:A28"/>
    <mergeCell ref="A63:A64"/>
    <mergeCell ref="A35:A36"/>
    <mergeCell ref="A29:A30"/>
    <mergeCell ref="A47:A48"/>
    <mergeCell ref="A31:A32"/>
    <mergeCell ref="A51:A52"/>
    <mergeCell ref="A53:A54"/>
    <mergeCell ref="A21:A22"/>
    <mergeCell ref="L27:L28"/>
    <mergeCell ref="L63:L64"/>
    <mergeCell ref="J21:J22"/>
    <mergeCell ref="K21:K22"/>
    <mergeCell ref="L21:L22"/>
    <mergeCell ref="L43:L44"/>
    <mergeCell ref="A23:A24"/>
    <mergeCell ref="A1:L1"/>
    <mergeCell ref="J35:J36"/>
    <mergeCell ref="K35:K36"/>
    <mergeCell ref="L35:L36"/>
    <mergeCell ref="A43:A44"/>
    <mergeCell ref="I43:I44"/>
    <mergeCell ref="J43:J44"/>
    <mergeCell ref="K43:K44"/>
    <mergeCell ref="J29:J30"/>
    <mergeCell ref="K29:K30"/>
    <mergeCell ref="L29:L30"/>
    <mergeCell ref="I21:I22"/>
    <mergeCell ref="I23:I24"/>
    <mergeCell ref="J23:J24"/>
    <mergeCell ref="K23:K24"/>
    <mergeCell ref="L23:L24"/>
    <mergeCell ref="K77:K78"/>
    <mergeCell ref="L77:L78"/>
    <mergeCell ref="A37:A38"/>
    <mergeCell ref="I37:I38"/>
    <mergeCell ref="J37:J38"/>
    <mergeCell ref="K37:K38"/>
    <mergeCell ref="L37:L38"/>
    <mergeCell ref="J77:J78"/>
    <mergeCell ref="A49:A50"/>
    <mergeCell ref="A67:A68"/>
    <mergeCell ref="I53:I54"/>
    <mergeCell ref="J53:J54"/>
    <mergeCell ref="K53:K54"/>
    <mergeCell ref="L53:L54"/>
    <mergeCell ref="K65:K66"/>
    <mergeCell ref="L65:L66"/>
    <mergeCell ref="L33:L34"/>
    <mergeCell ref="A11:A12"/>
    <mergeCell ref="I11:I12"/>
    <mergeCell ref="J11:J12"/>
    <mergeCell ref="K11:K12"/>
    <mergeCell ref="L11:L12"/>
    <mergeCell ref="I13:I14"/>
    <mergeCell ref="J13:J14"/>
    <mergeCell ref="K13:K14"/>
    <mergeCell ref="L13:L14"/>
    <mergeCell ref="A73:A74"/>
    <mergeCell ref="I73:I74"/>
    <mergeCell ref="J73:J74"/>
    <mergeCell ref="K73:K74"/>
    <mergeCell ref="L73:L74"/>
    <mergeCell ref="I31:I32"/>
    <mergeCell ref="J31:J32"/>
    <mergeCell ref="K31:K32"/>
    <mergeCell ref="L31:L32"/>
    <mergeCell ref="A65:A66"/>
    <mergeCell ref="A33:A34"/>
    <mergeCell ref="A7:A8"/>
    <mergeCell ref="I7:I8"/>
    <mergeCell ref="J7:J8"/>
    <mergeCell ref="K7:K8"/>
    <mergeCell ref="L7:L8"/>
    <mergeCell ref="A13:A14"/>
    <mergeCell ref="I33:I34"/>
    <mergeCell ref="J33:J34"/>
    <mergeCell ref="K33:K34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portrait" paperSize="9" r:id="rId1"/>
  <ignoredErrors>
    <ignoredError sqref="G59:G62 G39:G40 I59:K59 I61:K61 G71:G72 G9:G10 G15:G16 G5:G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Vavři</cp:lastModifiedBy>
  <cp:lastPrinted>2013-08-19T19:29:38Z</cp:lastPrinted>
  <dcterms:created xsi:type="dcterms:W3CDTF">2005-04-17T17:07:21Z</dcterms:created>
  <dcterms:modified xsi:type="dcterms:W3CDTF">2013-08-25T18:55:23Z</dcterms:modified>
  <cp:category/>
  <cp:version/>
  <cp:contentType/>
  <cp:contentStatus/>
</cp:coreProperties>
</file>